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COMO USAR" sheetId="1" state="visible" r:id="rId1"/>
    <sheet name="1 ENTRADAS" sheetId="2" state="visible" r:id="rId2"/>
    <sheet name="2 SEU NÚMERO" sheetId="3" state="visible" r:id="rId3"/>
    <sheet name="3 CAIXA" sheetId="4" state="visible" r:id="rId4"/>
    <sheet name="4 CRESCER" sheetId="5" state="visible" r:id="rId5"/>
    <sheet name="5 PLANO 12 MESES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0%;[RED]\-0%;0%"/>
    <numFmt numFmtId="165" formatCode="#,##0;[RED]\-#,##0;0"/>
    <numFmt numFmtId="166" formatCode="&quot;R$ &quot;#,##0;[RED]&quot;-R$ &quot;#,##0;&quot;R$ &quot;0"/>
    <numFmt numFmtId="167" formatCode="0.0%;[RED]\-0.0%;0.0%"/>
    <numFmt numFmtId="168" formatCode="0.0"/>
    <numFmt numFmtId="169" formatCode="0&quot; º dia&quot;"/>
    <numFmt numFmtId="170" formatCode="0.0&quot; meses&quot;"/>
  </numFmts>
  <fonts count="2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5"/>
    </font>
    <font>
      <name val="Arial"/>
      <charset val="1"/>
      <family val="0"/>
      <i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1F2937"/>
      <sz val="10"/>
    </font>
    <font>
      <name val="Arial"/>
      <charset val="1"/>
      <family val="0"/>
      <b val="1"/>
      <color rgb="FF1F2937"/>
      <sz val="9"/>
    </font>
    <font>
      <name val="Arial"/>
      <charset val="1"/>
      <family val="0"/>
      <color rgb="FF1F2937"/>
      <sz val="9"/>
    </font>
    <font>
      <name val="Arial"/>
      <charset val="1"/>
      <family val="0"/>
      <i val="1"/>
      <color rgb="FF6B7280"/>
      <sz val="9"/>
    </font>
    <font>
      <name val="Arial"/>
      <charset val="1"/>
      <family val="0"/>
      <i val="1"/>
      <color rgb="FF1F2937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1F3A5F"/>
      <sz val="10"/>
    </font>
    <font>
      <name val="Arial"/>
      <charset val="1"/>
      <family val="0"/>
      <b val="1"/>
      <color rgb="FF1F3A5F"/>
      <sz val="10"/>
    </font>
    <font>
      <name val="Arial"/>
      <charset val="1"/>
      <family val="0"/>
      <i val="1"/>
      <color rgb="FF6B7280"/>
      <sz val="8"/>
    </font>
    <font>
      <name val="Arial"/>
      <charset val="1"/>
      <family val="0"/>
      <b val="1"/>
      <color rgb="FF2E5A88"/>
      <sz val="8"/>
    </font>
    <font>
      <name val="Arial"/>
      <charset val="1"/>
      <family val="0"/>
      <color rgb="FF333333"/>
      <sz val="9"/>
    </font>
    <font>
      <name val="Arial"/>
      <charset val="1"/>
      <family val="0"/>
      <color rgb="FF1D4ED8"/>
      <sz val="10"/>
    </font>
    <font>
      <name val="Arial"/>
      <charset val="1"/>
      <family val="0"/>
      <b val="1"/>
      <color rgb="FF1F3A5F"/>
      <sz val="9"/>
    </font>
  </fonts>
  <fills count="11">
    <fill>
      <patternFill/>
    </fill>
    <fill>
      <patternFill patternType="gray125"/>
    </fill>
    <fill>
      <patternFill patternType="solid">
        <fgColor rgb="FF1F3A5F"/>
        <bgColor rgb="FF1F2937"/>
      </patternFill>
    </fill>
    <fill>
      <patternFill patternType="solid">
        <fgColor rgb="FF2E5A88"/>
        <bgColor rgb="FF1F3A5F"/>
      </patternFill>
    </fill>
    <fill>
      <patternFill patternType="solid">
        <fgColor rgb="FFFFF6CC"/>
        <bgColor rgb="FFFFF0C2"/>
      </patternFill>
    </fill>
    <fill>
      <patternFill patternType="solid">
        <fgColor rgb="FFEDF1F6"/>
        <bgColor rgb="FFE3ECF7"/>
      </patternFill>
    </fill>
    <fill>
      <patternFill patternType="solid">
        <fgColor rgb="FFFFFFFF"/>
        <bgColor rgb="FFF7F9FC"/>
      </patternFill>
    </fill>
    <fill>
      <patternFill patternType="solid">
        <fgColor rgb="FFE3ECF7"/>
        <bgColor rgb="FFEDF1F6"/>
      </patternFill>
    </fill>
    <fill>
      <patternFill patternType="solid">
        <fgColor rgb="FFDFF1DC"/>
        <bgColor rgb="FFE3ECF7"/>
      </patternFill>
    </fill>
    <fill>
      <patternFill patternType="solid">
        <fgColor rgb="FFF7F9FC"/>
        <bgColor rgb="FFFFFFFF"/>
      </patternFill>
    </fill>
    <fill>
      <patternFill patternType="solid">
        <fgColor rgb="FFD6E4F5"/>
        <bgColor rgb="FFE3ECF7"/>
      </patternFill>
    </fill>
  </fills>
  <borders count="6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/>
      <diagonal/>
    </border>
    <border>
      <left/>
      <right style="thin">
        <color rgb="FFC9D2DE"/>
      </right>
      <top style="thin">
        <color rgb="FFC9D2DE"/>
      </top>
      <bottom style="thin">
        <color rgb="FFC9D2DE"/>
      </bottom>
      <diagonal/>
    </border>
    <border>
      <left/>
      <right/>
      <top style="thin">
        <color rgb="FFC9D2DE"/>
      </top>
      <bottom style="thin">
        <color rgb="FFC9D2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3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6" fontId="13" fillId="5" borderId="1" applyAlignment="1" pivotButton="0" quotePrefix="0" xfId="0">
      <alignment horizontal="right" vertical="center" wrapText="1"/>
    </xf>
    <xf numFmtId="166" fontId="14" fillId="10" borderId="1" applyAlignment="1" pivotButton="0" quotePrefix="0" xfId="0">
      <alignment horizontal="right" vertical="center" wrapTex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9" fillId="9" borderId="1" applyAlignment="1" pivotButton="0" quotePrefix="0" xfId="0">
      <alignment horizontal="general" vertical="center" wrapText="1" indent="1"/>
    </xf>
    <xf numFmtId="167" fontId="18" fillId="4" borderId="1" applyAlignment="1" applyProtection="1" pivotButton="0" quotePrefix="0" xfId="0">
      <alignment horizontal="center" vertical="center" wrapText="1"/>
      <protection locked="0" hidden="0"/>
    </xf>
    <xf numFmtId="167" fontId="13" fillId="5" borderId="1" applyAlignment="1" pivotButton="0" quotePrefix="0" xfId="0">
      <alignment horizontal="right" vertical="center" wrapText="1"/>
    </xf>
    <xf numFmtId="168" fontId="18" fillId="4" borderId="1" applyAlignment="1" applyProtection="1" pivotButton="0" quotePrefix="0" xfId="0">
      <alignment horizontal="center" vertical="center" wrapText="1"/>
      <protection locked="0" hidden="0"/>
    </xf>
    <xf numFmtId="167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center" vertical="center" wrapText="1"/>
    </xf>
    <xf numFmtId="169" fontId="14" fillId="10" borderId="1" applyAlignment="1" pivotButton="0" quotePrefix="0" xfId="0">
      <alignment horizontal="right" vertical="center" wrapText="1"/>
    </xf>
    <xf numFmtId="0" fontId="7" fillId="6" borderId="1" applyAlignment="1" pivotButton="0" quotePrefix="0" xfId="0">
      <alignment horizontal="general" vertical="center" wrapText="1" indent="1"/>
    </xf>
    <xf numFmtId="170" fontId="14" fillId="10" borderId="1" applyAlignment="1" pivotButton="0" quotePrefix="0" xfId="0">
      <alignment horizontal="right" vertical="center" wrapText="1"/>
    </xf>
    <xf numFmtId="164" fontId="13" fillId="5" borderId="1" applyAlignment="1" pivotButton="0" quotePrefix="0" xfId="0">
      <alignment horizontal="right" vertical="center" wrapText="1"/>
    </xf>
    <xf numFmtId="164" fontId="18" fillId="4" borderId="1" applyAlignment="1" applyProtection="1" pivotButton="0" quotePrefix="0" xfId="0">
      <alignment horizontal="center" vertical="center" wrapText="1"/>
      <protection locked="0" hidden="0"/>
    </xf>
    <xf numFmtId="167" fontId="13" fillId="5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right" vertical="center" wrapText="1"/>
    </xf>
    <xf numFmtId="165" fontId="13" fillId="5" borderId="1" applyAlignment="1" pivotButton="0" quotePrefix="0" xfId="0">
      <alignment horizontal="right" vertical="center" wrapText="1"/>
    </xf>
    <xf numFmtId="0" fontId="19" fillId="7" borderId="0" applyAlignment="1" pivotButton="0" quotePrefix="0" xfId="0">
      <alignment horizontal="general" vertical="center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 indent="1"/>
    </xf>
    <xf numFmtId="0" fontId="5" fillId="2" borderId="0" applyAlignment="1" pivotButton="0" quotePrefix="0" xfId="0">
      <alignment horizontal="general" vertical="center" wrapText="1" indent="1"/>
    </xf>
    <xf numFmtId="0" fontId="6" fillId="3" borderId="0" applyAlignment="1" pivotButton="0" quotePrefix="0" xfId="0">
      <alignment horizontal="general" vertical="center" indent="1"/>
    </xf>
    <xf numFmtId="0" fontId="7" fillId="0" borderId="0" applyAlignment="1" pivotButton="0" quotePrefix="0" xfId="0">
      <alignment horizontal="general" vertical="center" wrapText="1" indent="1"/>
    </xf>
    <xf numFmtId="0" fontId="8" fillId="4" borderId="1" applyAlignment="1" pivotButton="0" quotePrefix="0" xfId="0">
      <alignment horizontal="general" vertical="center" wrapText="1" indent="1"/>
    </xf>
    <xf numFmtId="0" fontId="9" fillId="0" borderId="0" applyAlignment="1" pivotButton="0" quotePrefix="0" xfId="0">
      <alignment horizontal="general" vertical="center" wrapText="1" indent="1"/>
    </xf>
    <xf numFmtId="0" fontId="8" fillId="5" borderId="1" applyAlignment="1" pivotButton="0" quotePrefix="0" xfId="0">
      <alignment horizontal="general" vertical="center" wrapText="1" indent="1"/>
    </xf>
    <xf numFmtId="0" fontId="10" fillId="6" borderId="1" applyAlignment="1" pivotButton="0" quotePrefix="0" xfId="0">
      <alignment horizontal="general" vertical="center" wrapText="1" indent="1"/>
    </xf>
    <xf numFmtId="0" fontId="8" fillId="7" borderId="1" applyAlignment="1" pivotButton="0" quotePrefix="0" xfId="0">
      <alignment horizontal="general" vertical="center" wrapText="1" indent="1"/>
    </xf>
    <xf numFmtId="0" fontId="8" fillId="8" borderId="1" applyAlignment="1" pivotButton="0" quotePrefix="0" xfId="0">
      <alignment horizontal="general" vertical="center" wrapText="1" indent="1"/>
    </xf>
    <xf numFmtId="0" fontId="11" fillId="7" borderId="0" applyAlignment="1" pivotButton="0" quotePrefix="0" xfId="0">
      <alignment horizontal="general"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general" vertical="center" wrapText="1" indent="1"/>
    </xf>
    <xf numFmtId="0" fontId="9" fillId="0" borderId="1" applyAlignment="1" pivotButton="0" quotePrefix="0" xfId="0">
      <alignment horizontal="general" vertical="center" wrapText="1" indent="1"/>
    </xf>
    <xf numFmtId="164" fontId="13" fillId="5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164" fontId="14" fillId="10" borderId="1" applyAlignment="1" pivotButton="0" quotePrefix="0" xfId="0">
      <alignment horizontal="right" vertical="center" wrapText="1"/>
    </xf>
    <xf numFmtId="0" fontId="15" fillId="0" borderId="1" applyAlignment="1" pivotButton="0" quotePrefix="0" xfId="0">
      <alignment horizontal="general" vertical="center" wrapText="1" indent="1"/>
    </xf>
    <xf numFmtId="0" fontId="15" fillId="0" borderId="0" applyAlignment="1" pivotButton="0" quotePrefix="0" xfId="0">
      <alignment horizontal="general" vertical="center" wrapText="1" inden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18" fillId="4" borderId="1" applyAlignment="1" applyProtection="1" pivotButton="0" quotePrefix="0" xfId="0">
      <alignment horizontal="left" vertical="center" wrapText="1" indent="1"/>
      <protection locked="0" hidden="0"/>
    </xf>
    <xf numFmtId="165" fontId="18" fillId="4" borderId="1" applyAlignment="1" applyProtection="1" pivotButton="0" quotePrefix="0" xfId="0">
      <alignment horizontal="center" vertical="center" wrapText="1"/>
      <protection locked="0" hidden="0"/>
    </xf>
    <xf numFmtId="166" fontId="18" fillId="4" borderId="1" applyAlignment="1" applyProtection="1" pivotButton="0" quotePrefix="0" xfId="0">
      <alignment horizontal="center" vertical="center" wrapText="1"/>
      <protection locked="0" hidden="0"/>
    </xf>
    <xf numFmtId="166" fontId="13" fillId="5" borderId="1" applyAlignment="1" pivotButton="0" quotePrefix="0" xfId="0">
      <alignment horizontal="right" vertical="center" wrapText="1"/>
    </xf>
    <xf numFmtId="0" fontId="0" fillId="0" borderId="5" pivotButton="0" quotePrefix="0" xfId="0"/>
    <xf numFmtId="166" fontId="14" fillId="10" borderId="1" applyAlignment="1" pivotButton="0" quotePrefix="0" xfId="0">
      <alignment horizontal="right" vertical="center" wrapText="1"/>
    </xf>
    <xf numFmtId="0" fontId="18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4" applyProtection="1" pivotButton="0" quotePrefix="0" xfId="0">
      <protection locked="0" hidden="0"/>
    </xf>
    <xf numFmtId="0" fontId="9" fillId="9" borderId="1" applyAlignment="1" pivotButton="0" quotePrefix="0" xfId="0">
      <alignment horizontal="general" vertical="center" wrapText="1" indent="1"/>
    </xf>
    <xf numFmtId="167" fontId="18" fillId="4" borderId="1" applyAlignment="1" applyProtection="1" pivotButton="0" quotePrefix="0" xfId="0">
      <alignment horizontal="center" vertical="center" wrapText="1"/>
      <protection locked="0" hidden="0"/>
    </xf>
    <xf numFmtId="167" fontId="13" fillId="5" borderId="1" applyAlignment="1" pivotButton="0" quotePrefix="0" xfId="0">
      <alignment horizontal="right" vertical="center" wrapText="1"/>
    </xf>
    <xf numFmtId="168" fontId="18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5" applyProtection="1" pivotButton="0" quotePrefix="0" xfId="0">
      <protection locked="0" hidden="0"/>
    </xf>
    <xf numFmtId="167" fontId="14" fillId="10" borderId="1" applyAlignment="1" pivotButton="0" quotePrefix="0" xfId="0">
      <alignment horizontal="right" vertical="center" wrapText="1"/>
    </xf>
    <xf numFmtId="0" fontId="14" fillId="10" borderId="1" applyAlignment="1" pivotButton="0" quotePrefix="0" xfId="0">
      <alignment horizontal="center" vertical="center" wrapText="1"/>
    </xf>
    <xf numFmtId="169" fontId="14" fillId="10" borderId="1" applyAlignment="1" pivotButton="0" quotePrefix="0" xfId="0">
      <alignment horizontal="right" vertical="center" wrapText="1"/>
    </xf>
    <xf numFmtId="0" fontId="7" fillId="6" borderId="1" applyAlignment="1" pivotButton="0" quotePrefix="0" xfId="0">
      <alignment horizontal="general" vertical="center" wrapText="1" indent="1"/>
    </xf>
    <xf numFmtId="170" fontId="14" fillId="10" borderId="1" applyAlignment="1" pivotButton="0" quotePrefix="0" xfId="0">
      <alignment horizontal="right" vertical="center" wrapText="1"/>
    </xf>
    <xf numFmtId="164" fontId="13" fillId="5" borderId="1" applyAlignment="1" pivotButton="0" quotePrefix="0" xfId="0">
      <alignment horizontal="right" vertical="center" wrapText="1"/>
    </xf>
    <xf numFmtId="164" fontId="18" fillId="4" borderId="1" applyAlignment="1" applyProtection="1" pivotButton="0" quotePrefix="0" xfId="0">
      <alignment horizontal="center" vertical="center" wrapText="1"/>
      <protection locked="0" hidden="0"/>
    </xf>
    <xf numFmtId="167" fontId="13" fillId="5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right" vertical="center" wrapText="1"/>
    </xf>
    <xf numFmtId="165" fontId="13" fillId="5" borderId="1" applyAlignment="1" pivotButton="0" quotePrefix="0" xfId="0">
      <alignment horizontal="right" vertical="center" wrapText="1"/>
    </xf>
    <xf numFmtId="0" fontId="19" fillId="7" borderId="0" applyAlignment="1" pivotButton="0" quotePrefix="0" xfId="0">
      <alignment horizontal="general" vertical="center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6">
    <dxf>
      <font>
        <name val="Arial"/>
        <charset val="1"/>
        <family val="0"/>
        <b val="1"/>
        <color rgb="FF1E6B3A"/>
        <sz val="10"/>
      </font>
      <fill>
        <patternFill>
          <bgColor rgb="FFDFF1DC"/>
        </patternFill>
      </fill>
    </dxf>
    <dxf>
      <font>
        <name val="Arial"/>
        <charset val="1"/>
        <family val="0"/>
        <b val="1"/>
        <color rgb="FF8A6100"/>
        <sz val="10"/>
      </font>
      <fill>
        <patternFill>
          <bgColor rgb="FFFFF0C2"/>
        </patternFill>
      </fill>
    </dxf>
    <dxf>
      <font>
        <name val="Arial"/>
        <charset val="1"/>
        <family val="0"/>
        <b val="1"/>
        <color rgb="FF9B1C1C"/>
        <sz val="10"/>
      </font>
      <fill>
        <patternFill>
          <bgColor rgb="FFF9D5D3"/>
        </patternFill>
      </fill>
    </dxf>
    <dxf>
      <fill>
        <patternFill>
          <bgColor rgb="FFDFF1DC"/>
        </patternFill>
      </fill>
    </dxf>
    <dxf>
      <fill>
        <patternFill>
          <bgColor rgb="FFFFF0C2"/>
        </patternFill>
      </fill>
    </dxf>
    <dxf>
      <fill>
        <patternFill>
          <bgColor rgb="FFF9D5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A"/>
      <rgbColor rgb="FF000080"/>
      <rgbColor rgb="FF8A6100"/>
      <rgbColor rgb="FF800080"/>
      <rgbColor rgb="FF008080"/>
      <rgbColor rgb="FFD6E4F5"/>
      <rgbColor rgb="FF808080"/>
      <rgbColor rgb="FF9999FF"/>
      <rgbColor rgb="FF993366"/>
      <rgbColor rgb="FFFFF6CC"/>
      <rgbColor rgb="FFE3ECF7"/>
      <rgbColor rgb="FF660066"/>
      <rgbColor rgb="FFFF8080"/>
      <rgbColor rgb="FF1D4ED8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6"/>
      <rgbColor rgb="FFDFF1DC"/>
      <rgbColor rgb="FFFFF0C2"/>
      <rgbColor rgb="FFF7F9FC"/>
      <rgbColor rgb="FFFF99CC"/>
      <rgbColor rgb="FFCC99FF"/>
      <rgbColor rgb="FFF9D5D3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F3A5F"/>
      <rgbColor rgb="FF339966"/>
      <rgbColor rgb="FF003300"/>
      <rgbColor rgb="FF1F2937"/>
      <rgbColor rgb="FF9B1C1C"/>
      <rgbColor rgb="FF993366"/>
      <rgbColor rgb="FF2E5A8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D4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0" customWidth="1" style="44" min="1" max="1"/>
    <col width="52" customWidth="1" style="44" min="2" max="2"/>
    <col width="16" customWidth="1" style="44" min="3" max="3"/>
    <col width="40" customWidth="1" style="44" min="4" max="4"/>
    <col width="3" customWidth="1" style="44" min="5" max="5"/>
  </cols>
  <sheetData>
    <row r="1" ht="30" customHeight="1" s="45">
      <c r="A1" s="46" t="inlineStr">
        <is>
          <t>Crescer com a S3U  ·  Ferramenta 1: Finanças da sua empresa</t>
        </is>
      </c>
    </row>
    <row r="2" ht="34.5" customHeight="1" s="45">
      <c r="A2" s="47" t="inlineStr">
        <is>
          <t>A DRE gerencial que cabe numa tela: quanto sobra, quanto precisa faturar, se o caixa aguenta e como fica em 12 meses. Você preenche 4 blocos; a planilha calcula o resto.</t>
        </is>
      </c>
    </row>
    <row r="3"/>
    <row r="4"/>
    <row r="5" ht="21.75" customHeight="1" s="45">
      <c r="A5" s="48" t="inlineStr">
        <is>
          <t>O QUE VOCÊ VAI DESCOBRIR COM ESTA FERRAMENTA</t>
        </is>
      </c>
    </row>
    <row r="6" ht="18" customHeight="1" s="45">
      <c r="A6" s="49" t="inlineStr">
        <is>
          <t>✔  Quanto a sua empresa SOBRA de verdade no fim do mês (lucro real, já pagando o dono).</t>
        </is>
      </c>
    </row>
    <row r="7" ht="18" customHeight="1" s="45">
      <c r="A7" s="49" t="inlineStr">
        <is>
          <t>✔  O seu ponto de equilíbrio: quanto precisa faturar só para não perder dinheiro, e o dia do mês em que você 'se paga'.</t>
        </is>
      </c>
    </row>
    <row r="8" ht="18" customHeight="1" s="45">
      <c r="A8" s="49" t="inlineStr">
        <is>
          <t>✔  Quanto do que você vende 'some' em impostos, cartão, comissões e insumos (os pedágios brasileiros).</t>
        </is>
      </c>
    </row>
    <row r="9" ht="18" customHeight="1" s="45">
      <c r="A9" s="49" t="inlineStr">
        <is>
          <t>✔  O custo real da equipe (CLT × PJ × terceiro) e quanto dinheiro fica preso em capital de giro.</t>
        </is>
      </c>
    </row>
    <row r="10" ht="18" customHeight="1" s="45">
      <c r="A10" s="49" t="inlineStr">
        <is>
          <t>✔  Quanto precisa faturar para tirar o lucro que quer, como fica num cenário pessimista e a projeção de 12 meses.</t>
        </is>
      </c>
    </row>
    <row r="11"/>
    <row r="12" ht="21.75" customHeight="1" s="45">
      <c r="A12" s="48" t="inlineStr">
        <is>
          <t>COMO USAR (o percurso)  ·  ⏱ 30 a 40 min na primeira vez; 10 min para atualizar todo mês</t>
        </is>
      </c>
    </row>
    <row r="13" ht="18" customHeight="1" s="45">
      <c r="A13" s="49" t="inlineStr">
        <is>
          <t>1 ENTRADAS  →  digite receitas, impostos e pedágios, equipe e despesas fixas (15–20 min). É a única aba que dá trabalho.</t>
        </is>
      </c>
    </row>
    <row r="14" ht="18" customHeight="1" s="45">
      <c r="A14" s="49" t="inlineStr">
        <is>
          <t>2 SEU NÚMERO  →  leia a DRE gerencial e os semáforos (nada para preencher).</t>
        </is>
      </c>
    </row>
    <row r="15" ht="18" customHeight="1" s="45">
      <c r="A15" s="49" t="inlineStr">
        <is>
          <t>3 CAIXA  →  5 números sobre prazos e inadimplência; veja o capital de giro e a reserva.</t>
        </is>
      </c>
    </row>
    <row r="16" ht="18" customHeight="1" s="45">
      <c r="A16" s="49" t="inlineStr">
        <is>
          <t>4 CRESCER  →  diga quanto quer de lucro; veja a meta de faturamento e os 3 cenários.</t>
        </is>
      </c>
    </row>
    <row r="17" ht="18" customHeight="1" s="45">
      <c r="A17" s="49" t="inlineStr">
        <is>
          <t>5 PLANO 12 MESES  →  escolha o crescimento mensal e decida para onde vai o resultado.</t>
        </is>
      </c>
    </row>
    <row r="18"/>
    <row r="19" ht="21.75" customHeight="1" s="45">
      <c r="A19" s="48" t="inlineStr">
        <is>
          <t>LEGENDA DAS CORES  ·  o que é seu e o que é da planilha</t>
        </is>
      </c>
    </row>
    <row r="20" ht="19.5" customHeight="1" s="45">
      <c r="A20" s="50" t="inlineStr">
        <is>
          <t>Célula AMARELA</t>
        </is>
      </c>
      <c r="B20" s="51" t="inlineStr">
        <is>
          <t>É sua: clique e escreva. Texto azul = você digitou.</t>
        </is>
      </c>
    </row>
    <row r="21" ht="19.5" customHeight="1" s="45">
      <c r="A21" s="52" t="inlineStr">
        <is>
          <t>Célula CINZA</t>
        </is>
      </c>
      <c r="B21" s="51" t="inlineStr">
        <is>
          <t>É da planilha: calcula sozinha. Está travada para você não apagar a fórmula sem querer.</t>
        </is>
      </c>
    </row>
    <row r="22" ht="19.5" customHeight="1" s="45">
      <c r="A22" s="53" t="inlineStr">
        <is>
          <t>Texto cinza em itálico</t>
        </is>
      </c>
      <c r="B22" s="51" t="inlineStr">
        <is>
          <t>Exemplo e 'o que pensar para responder'. Não precisa apagar: fica ao lado, fora da conta.</t>
        </is>
      </c>
    </row>
    <row r="23" ht="19.5" customHeight="1" s="45">
      <c r="A23" s="54" t="inlineStr">
        <is>
          <t>Faixa azul-clara</t>
        </is>
      </c>
      <c r="B23" s="51" t="inlineStr">
        <is>
          <t>Dica do método: o raciocínio por trás do campo (e o contexto Brasil).</t>
        </is>
      </c>
    </row>
    <row r="24" ht="19.5" customHeight="1" s="45">
      <c r="A24" s="55" t="inlineStr">
        <is>
          <t>Verde / Amarelo / Vermelho</t>
        </is>
      </c>
      <c r="B24" s="51" t="inlineStr">
        <is>
          <t>Semáforo automático: regra de bolso aplicada ao seu número.</t>
        </is>
      </c>
    </row>
    <row r="25" ht="30.75" customHeight="1" s="45">
      <c r="A25" s="56" t="inlineStr">
        <is>
          <t>🔓 Para destravar uma aba (se quiser mudar fórmulas): Revisar → Desproteger planilha. Não há senha. Só recomendamos fazer isso depois de preencher tudo uma vez.</t>
        </is>
      </c>
    </row>
    <row r="26"/>
    <row r="27" ht="21.75" customHeight="1" s="45">
      <c r="A27" s="48" t="inlineStr">
        <is>
          <t>SEU PROGRESSO  ·  quanto de cada aba já está preenchido</t>
        </is>
      </c>
    </row>
    <row r="28" ht="19.5" customHeight="1" s="45">
      <c r="A28" s="57" t="inlineStr">
        <is>
          <t>Aba</t>
        </is>
      </c>
      <c r="B28" s="57" t="inlineStr">
        <is>
          <t>O que ela entrega</t>
        </is>
      </c>
      <c r="C28" s="57" t="inlineStr">
        <is>
          <t>Preenchido</t>
        </is>
      </c>
      <c r="D28" s="57" t="inlineStr">
        <is>
          <t>Próximo passo</t>
        </is>
      </c>
    </row>
    <row r="29" ht="30.75" customHeight="1" s="45">
      <c r="A29" s="58" t="inlineStr">
        <is>
          <t>1 ENTRADAS</t>
        </is>
      </c>
      <c r="B29" s="59" t="inlineStr">
        <is>
          <t>Os números da empresa (receita, impostos, equipe, fixas)</t>
        </is>
      </c>
      <c r="C29" s="60">
        <f>(COUNTA('1 ENTRADAS'!A10:C12,'1 ENTRADAS'!B22:B22,'1 ENTRADAS'!B25:C25,'1 ENTRADAS'!B26:C26,'1 ENTRADAS'!B30:C30,'1 ENTRADAS'!A42:C42,'1 ENTRADAS'!B54:B55))/21</f>
        <v/>
      </c>
      <c r="D29" s="61">
        <f>IF(C29=0,"Comece por aqui →",IF(C29&lt;0.5,"Continue preenchendo",IF(C29&lt;1,"Quase lá: faltam alguns campos","Concluída ✔")))</f>
        <v/>
      </c>
    </row>
    <row r="30" ht="19.5" customHeight="1" s="45">
      <c r="A30" s="58" t="inlineStr">
        <is>
          <t>2 SEU NÚMERO</t>
        </is>
      </c>
      <c r="B30" s="59" t="inlineStr">
        <is>
          <t>DRE gerencial + semáforos</t>
        </is>
      </c>
      <c r="C30" s="61" t="inlineStr">
        <is>
          <t>calculado</t>
        </is>
      </c>
      <c r="D30" s="61" t="inlineStr">
        <is>
          <t>Abra e leia o resultado</t>
        </is>
      </c>
    </row>
    <row r="31" ht="19.5" customHeight="1" s="45">
      <c r="A31" s="58" t="inlineStr">
        <is>
          <t>3 CAIXA</t>
        </is>
      </c>
      <c r="B31" s="59" t="inlineStr">
        <is>
          <t>Capital de giro, inadimplência e reserva</t>
        </is>
      </c>
      <c r="C31" s="60">
        <f>(COUNTA('3 CAIXA'!B9:B9,'3 CAIXA'!B10:B10,'3 CAIXA'!B11:B11,'3 CAIXA'!B12:B12,'3 CAIXA'!B13:B13))/5</f>
        <v/>
      </c>
      <c r="D31" s="61">
        <f>IF(C31=0,"Comece por aqui →",IF(C31&lt;0.5,"Continue preenchendo",IF(C31&lt;1,"Quase lá: faltam alguns campos","Concluída ✔")))</f>
        <v/>
      </c>
    </row>
    <row r="32" ht="19.5" customHeight="1" s="45">
      <c r="A32" s="58" t="inlineStr">
        <is>
          <t>4 CRESCER</t>
        </is>
      </c>
      <c r="B32" s="59" t="inlineStr">
        <is>
          <t>Meta de faturamento + 3 cenários</t>
        </is>
      </c>
      <c r="C32" s="60">
        <f>(COUNTA('4 CRESCER'!B8:B8))/1</f>
        <v/>
      </c>
      <c r="D32" s="61">
        <f>IF(C32=0,"Comece por aqui →",IF(C32&lt;0.5,"Continue preenchendo",IF(C32&lt;1,"Quase lá: faltam alguns campos","Concluída ✔")))</f>
        <v/>
      </c>
    </row>
    <row r="33" ht="19.5" customHeight="1" s="45">
      <c r="A33" s="58" t="inlineStr">
        <is>
          <t>5 PLANO 12 MESES</t>
        </is>
      </c>
      <c r="B33" s="59" t="inlineStr">
        <is>
          <t>Projeção e uso do resultado</t>
        </is>
      </c>
      <c r="C33" s="60">
        <f>(COUNTA('5 PLANO 12 MESES'!B8:B8,'5 PLANO 12 MESES'!B9:B9,'5 PLANO 12 MESES'!B10:B10,'5 PLANO 12 MESES'!B36:B36,'5 PLANO 12 MESES'!B37:B37,'5 PLANO 12 MESES'!B39:B39,'5 PLANO 12 MESES'!B40:B40))/7</f>
        <v/>
      </c>
      <c r="D33" s="61">
        <f>IF(C33=0,"Comece por aqui →",IF(C33&lt;0.5,"Continue preenchendo",IF(C33&lt;1,"Quase lá: faltam alguns campos","Concluída ✔")))</f>
        <v/>
      </c>
    </row>
    <row r="34" ht="30.75" customHeight="1" s="45">
      <c r="A34" s="58" t="inlineStr">
        <is>
          <t>PROGRESSO GERAL</t>
        </is>
      </c>
      <c r="B34" s="62" t="n"/>
      <c r="C34" s="63">
        <f>AVERAGE(C29:C33)</f>
        <v/>
      </c>
      <c r="D34" s="64" t="inlineStr">
        <is>
          <t>Não é nota. É só para você ver o que ainda falta.</t>
        </is>
      </c>
    </row>
    <row r="35"/>
    <row r="36" ht="30.75" customHeight="1" s="45">
      <c r="A36" s="56" t="inlineStr">
        <is>
          <t>📅 Ritual sugerido: atualize a aba 1 ENTRADAS todo dia 5 com o mês fechado. Em 3 meses você terá o hábito que separa quem cresce de quem apaga incêndio.</t>
        </is>
      </c>
    </row>
    <row r="37" ht="30.75" customHeight="1" s="45">
      <c r="A37" s="56" t="inlineStr">
        <is>
          <t>📚 Método: DRE gerencial, margem de contribuição e ponto de equilíbrio (contabilidade gerencial clássica), com as regras de bolso do curso Crescer com a S3U e o contexto tributário brasileiro (Simples Nacional, MDR, antecipação, custo de CLT).</t>
        </is>
      </c>
    </row>
    <row r="38" ht="21.75" customHeight="1" s="45">
      <c r="A38" s="48" t="inlineStr">
        <is>
          <t>POR QUE É GRÁTIS</t>
        </is>
      </c>
    </row>
    <row r="39" ht="30.75" customHeight="1" s="45">
      <c r="A39" s="56" t="inlineStr">
        <is>
          <t>A S3U acredita em provar antes de vender. Esta ferramenta gera valor sozinha, com os dados da sua própria empresa. Quando você quiser transformar o que aparece aqui em execução, com alguém do lado, é aí que a consultoria Crescer com a S3U entra.</t>
        </is>
      </c>
    </row>
    <row r="40"/>
    <row r="41" ht="18" customHeight="1" s="45">
      <c r="A41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8">
    <mergeCell ref="A5:D5"/>
    <mergeCell ref="A17:D17"/>
    <mergeCell ref="A8:D8"/>
    <mergeCell ref="B23:D23"/>
    <mergeCell ref="A38:D38"/>
    <mergeCell ref="A14:D14"/>
    <mergeCell ref="A19:D19"/>
    <mergeCell ref="A10:D10"/>
    <mergeCell ref="A13:D13"/>
    <mergeCell ref="A9:D9"/>
    <mergeCell ref="A39:D39"/>
    <mergeCell ref="A15:D15"/>
    <mergeCell ref="B24:D24"/>
    <mergeCell ref="A36:D36"/>
    <mergeCell ref="B20:D20"/>
    <mergeCell ref="A1:D1"/>
    <mergeCell ref="A6:D6"/>
    <mergeCell ref="A7:D7"/>
    <mergeCell ref="A25:D25"/>
    <mergeCell ref="A41:D41"/>
    <mergeCell ref="A16:D16"/>
    <mergeCell ref="A37:D37"/>
    <mergeCell ref="A27:D27"/>
    <mergeCell ref="A12:D12"/>
    <mergeCell ref="B22:D22"/>
    <mergeCell ref="B21:D21"/>
    <mergeCell ref="A2:D2"/>
    <mergeCell ref="A34:B34"/>
  </mergeCells>
  <conditionalFormatting sqref="C29:C33">
    <cfRule type="cellIs" rank="0" priority="2" equalAverage="0" operator="greaterThanOrEqual" aboveAverage="0" dxfId="0" text="" percent="0" bottom="0">
      <formula>1</formula>
    </cfRule>
    <cfRule type="cellIs" rank="0" priority="3" equalAverage="0" operator="between" aboveAverage="0" dxfId="1" text="" percent="0" bottom="0">
      <formula>0.5</formula>
      <formula>1</formula>
    </cfRule>
    <cfRule type="cellIs" rank="0" priority="4" equalAverage="0" operator="lessThan" aboveAverage="0" dxfId="2" text="" percent="0" bottom="0">
      <formula>0.5</formula>
    </cfRule>
  </conditionalFormatting>
  <conditionalFormatting sqref="C34">
    <cfRule type="cellIs" rank="0" priority="5" equalAverage="0" operator="greaterThanOrEqual" aboveAverage="0" dxfId="0" text="" percent="0" bottom="0">
      <formula>1</formula>
    </cfRule>
    <cfRule type="cellIs" rank="0" priority="6" equalAverage="0" operator="between" aboveAverage="0" dxfId="1" text="" percent="0" bottom="0">
      <formula>0.5</formula>
      <formula>1</formula>
    </cfRule>
    <cfRule type="cellIs" rank="0" priority="7" equalAverage="0" operator="lessThan" aboveAverage="0" dxfId="2" text="" percent="0" bottom="0">
      <formula>0.5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E6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0" customWidth="1" style="44" min="1" max="1"/>
    <col width="16" customWidth="1" style="44" min="2" max="3"/>
    <col width="17" customWidth="1" style="44" min="4" max="4"/>
    <col width="52" customWidth="1" style="44" min="5" max="5"/>
    <col width="3" customWidth="1" style="44" min="6" max="6"/>
  </cols>
  <sheetData>
    <row r="1" ht="30" customHeight="1" s="45">
      <c r="A1" s="46" t="inlineStr">
        <is>
          <t>1 · ENTRADAS  ·  os números da sua empresa</t>
        </is>
      </c>
    </row>
    <row r="2" ht="34.5" customHeight="1" s="45">
      <c r="A2" s="47" t="inlineStr">
        <is>
          <t>Tudo o que a ferramenta calcula nasce aqui. Use a média dos últimos 3 meses. Não precisa ser exato: um número aproximado hoje vale mais que um número perfeito nunca.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Ao terminar, você saberá quanto vende, quanto 'some' antes de chegar ao caixa (impostos, cartão, insumos) e quanto paga todo mês, venda ou não.</t>
        </is>
      </c>
    </row>
    <row r="5" ht="43.5" customHeight="1" s="45">
      <c r="A5" s="66" t="inlineStr">
        <is>
          <t>COMO PREENCHER</t>
        </is>
      </c>
      <c r="B5" s="67" t="inlineStr">
        <is>
          <t>Preencha só as células amarelas, de cima para baixo. A coluna cinza da direita mostra um exemplo e o que pensar. Se não souber um número, coloque a sua melhor estimativa e marque para conferir depois.  ·  ⏱ 15 a 20 min</t>
        </is>
      </c>
    </row>
    <row r="6"/>
    <row r="7" ht="21.75" customHeight="1" s="45">
      <c r="A7" s="48" t="inlineStr">
        <is>
          <t>1 · RECEITAS  ·  o que você vende por mês</t>
        </is>
      </c>
    </row>
    <row r="8" ht="30.75" customHeight="1" s="45">
      <c r="A8" s="56" t="inlineStr">
        <is>
          <t>💡 Liste por produto, serviço ou linha. Se tem muitos itens, agrupe (ex.: 'Bebidas', 'Serviços de manutenção'). Quantidade × preço médio = receita. O total soma sozinho.</t>
        </is>
      </c>
    </row>
    <row r="9" ht="30.75" customHeight="1" s="45">
      <c r="A9" s="57" t="inlineStr">
        <is>
          <t>Produto / serviço / linha</t>
        </is>
      </c>
      <c r="B9" s="57" t="inlineStr">
        <is>
          <t>Vendas por mês (qtd)</t>
        </is>
      </c>
      <c r="C9" s="57" t="inlineStr">
        <is>
          <t>Preço médio (R$)</t>
        </is>
      </c>
      <c r="D9" s="57" t="inlineStr">
        <is>
          <t>Receita/mês (R$)</t>
        </is>
      </c>
      <c r="E9" s="57" t="inlineStr">
        <is>
          <t>Exemplo  ·  o que pensar</t>
        </is>
      </c>
    </row>
    <row r="10" ht="19.5" customHeight="1" s="45">
      <c r="A10" s="68" t="n"/>
      <c r="B10" s="69" t="n"/>
      <c r="C10" s="70" t="n"/>
      <c r="D10" s="71">
        <f>B10*C10</f>
        <v/>
      </c>
      <c r="E10" s="64" t="inlineStr">
        <is>
          <t>Ex.: Consultoria (projeto)  ·  2 por mês  ·  R$ 2.000  →  R$ 4.000</t>
        </is>
      </c>
    </row>
    <row r="11" ht="19.5" customHeight="1" s="45">
      <c r="A11" s="68" t="n"/>
      <c r="B11" s="69" t="n"/>
      <c r="C11" s="70" t="n"/>
      <c r="D11" s="71">
        <f>B11*C11</f>
        <v/>
      </c>
      <c r="E11" s="64" t="inlineStr">
        <is>
          <t>Ex.: Assinatura mensal  ·  15 clientes  ·  R$ 350  →  R$ 5.250</t>
        </is>
      </c>
    </row>
    <row r="12" ht="19.5" customHeight="1" s="45">
      <c r="A12" s="68" t="n"/>
      <c r="B12" s="69" t="n"/>
      <c r="C12" s="70" t="n"/>
      <c r="D12" s="71">
        <f>B12*C12</f>
        <v/>
      </c>
      <c r="E12" s="64" t="inlineStr">
        <is>
          <t>Ex.: Produto X  ·  40 unidades  ·  R$ 120  →  R$ 4.800</t>
        </is>
      </c>
    </row>
    <row r="13" ht="19.5" customHeight="1" s="45">
      <c r="A13" s="68" t="n"/>
      <c r="B13" s="69" t="n"/>
      <c r="C13" s="70" t="n"/>
      <c r="D13" s="71">
        <f>B13*C13</f>
        <v/>
      </c>
      <c r="E13" s="64" t="inlineStr">
        <is>
          <t>Pense: qual venda paga a maior parte das contas? Ela vem primeiro.</t>
        </is>
      </c>
    </row>
    <row r="14" ht="19.5" customHeight="1" s="45">
      <c r="A14" s="68" t="n"/>
      <c r="B14" s="69" t="n"/>
      <c r="C14" s="70" t="n"/>
      <c r="D14" s="71">
        <f>B14*C14</f>
        <v/>
      </c>
      <c r="E14" s="64" t="inlineStr">
        <is>
          <t>Serviço recorrente e venda avulsa entram em linhas separadas.</t>
        </is>
      </c>
    </row>
    <row r="15" ht="19.5" customHeight="1" s="45">
      <c r="A15" s="68" t="n"/>
      <c r="B15" s="69" t="n"/>
      <c r="C15" s="70" t="n"/>
      <c r="D15" s="71">
        <f>B15*C15</f>
        <v/>
      </c>
      <c r="E15" s="64" t="inlineStr">
        <is>
          <t>Se o preço varia muito, use a média (total vendido ÷ quantidade).</t>
        </is>
      </c>
    </row>
    <row r="16" ht="19.5" customHeight="1" s="45">
      <c r="A16" s="68" t="n"/>
      <c r="B16" s="69" t="n"/>
      <c r="C16" s="70" t="n"/>
      <c r="D16" s="71">
        <f>B16*C16</f>
        <v/>
      </c>
      <c r="E16" s="64" t="inlineStr">
        <is>
          <t>Vendas em marketplace/app: use o preço cheio; a comissão entra na seção 2.</t>
        </is>
      </c>
    </row>
    <row r="17" ht="19.5" customHeight="1" s="45">
      <c r="A17" s="68" t="n"/>
      <c r="B17" s="69" t="n"/>
      <c r="C17" s="70" t="n"/>
      <c r="D17" s="71">
        <f>B17*C17</f>
        <v/>
      </c>
      <c r="E17" s="64" t="inlineStr">
        <is>
          <t>Linhas em branco não atrapalham a conta.</t>
        </is>
      </c>
    </row>
    <row r="18" ht="30.75" customHeight="1" s="45">
      <c r="A18" s="58" t="inlineStr">
        <is>
          <t>RECEITA BRUTA TOTAL / MÊS</t>
        </is>
      </c>
      <c r="B18" s="72" t="n"/>
      <c r="C18" s="62" t="n"/>
      <c r="D18" s="73">
        <f>SUM(D10:D17)</f>
        <v/>
      </c>
      <c r="E18" s="64" t="inlineStr">
        <is>
          <t>É o seu faturamento médio mensal (antes de qualquer desconto).</t>
        </is>
      </c>
    </row>
    <row r="19"/>
    <row r="20" ht="21.75" customHeight="1" s="45">
      <c r="A20" s="48" t="inlineStr">
        <is>
          <t>2 · IMPOSTOS E 'PEDÁGIOS'  ·  o que some antes de o dinheiro chegar</t>
        </is>
      </c>
    </row>
    <row r="21" ht="30.75" customHeight="1" s="45">
      <c r="A21" s="56" t="inlineStr">
        <is>
          <t>💡 Contexto Brasil: entre imposto, taxa da maquininha, antecipação e comissão de marketplace, é comum 15% a 35% da venda nunca chegar ao caixa. É aqui que muita empresa 'lucrativa no papel' perde a margem.</t>
        </is>
      </c>
    </row>
    <row r="22" ht="30.75" customHeight="1" s="45">
      <c r="A22" s="58" t="inlineStr">
        <is>
          <t>Regime tributário da empresa</t>
        </is>
      </c>
      <c r="B22" s="74" t="n"/>
      <c r="C22" s="75" t="n"/>
      <c r="D22" s="64" t="inlineStr">
        <is>
          <t>Escolha na lista. Não sabe? Pergunte ao contador ou veja na sua guia de imposto (DAS = Simples ou MEI).</t>
        </is>
      </c>
      <c r="E22" s="62" t="n"/>
    </row>
    <row r="23" ht="57.75" customHeight="1" s="45">
      <c r="A23" s="56" t="inlineStr">
        <is>
          <t>📌 Referência (1ª faixa do Simples, até R$ 180 mil/ano): Anexo I comércio 4% · Anexo II indústria 4,5% · Anexo III serviços 6% · Anexo IV serviços (construção, advocacia, vigilância) 4,5% · Anexo V serviços técnicos 15,5%. A alíquota efetiva SOBE com o faturamento. MEI paga valor fixo mensal (5% do salário mínimo + ICMS/ISS): lance em R$ nas despesas fixas e deixe o % em branco. Fonte: LC 123/2006 com tabelas da LC 155/2016 (vigentes desde 2018). Confirme com seu contador.</t>
        </is>
      </c>
    </row>
    <row r="24" ht="30.75" customHeight="1" s="45">
      <c r="A24" s="57" t="inlineStr">
        <is>
          <t>Item que varia com a venda</t>
        </is>
      </c>
      <c r="B24" s="57" t="inlineStr">
        <is>
          <t>% da receita</t>
        </is>
      </c>
      <c r="C24" s="57" t="inlineStr">
        <is>
          <t>R$ fixo por mês</t>
        </is>
      </c>
      <c r="D24" s="57" t="inlineStr">
        <is>
          <t>Total R$/mês</t>
        </is>
      </c>
      <c r="E24" s="57" t="inlineStr">
        <is>
          <t>Exemplo  ·  o que pensar</t>
        </is>
      </c>
    </row>
    <row r="25" ht="30.75" customHeight="1" s="45">
      <c r="A25" s="76" t="inlineStr">
        <is>
          <t>Impostos sobre a venda (Simples, ISS, ICMS)</t>
        </is>
      </c>
      <c r="B25" s="77" t="n"/>
      <c r="C25" s="70" t="n"/>
      <c r="D25" s="71">
        <f>B25*$D$18+C25</f>
        <v/>
      </c>
      <c r="E25" s="64" t="inlineStr">
        <is>
          <t>Ex.: 6%  ·  Use a alíquota efetiva da sua última guia (DAS ÷ faturamento do mês).</t>
        </is>
      </c>
    </row>
    <row r="26" ht="30.75" customHeight="1" s="45">
      <c r="A26" s="76" t="inlineStr">
        <is>
          <t>Taxa da maquininha / cartão (MDR)</t>
        </is>
      </c>
      <c r="B26" s="77" t="n"/>
      <c r="C26" s="70" t="n"/>
      <c r="D26" s="71">
        <f>B26*$D$18+C26</f>
        <v/>
      </c>
      <c r="E26" s="64" t="inlineStr">
        <is>
          <t>Ex.: 3%  ·  Débito ~1–2%, crédito à vista ~2–4%, parcelado até ~5%. Pondere pelo mix de pagamentos.</t>
        </is>
      </c>
    </row>
    <row r="27" ht="30.75" customHeight="1" s="45">
      <c r="A27" s="76" t="inlineStr">
        <is>
          <t>Antecipação de recebíveis</t>
        </is>
      </c>
      <c r="B27" s="77" t="n"/>
      <c r="C27" s="70" t="n"/>
      <c r="D27" s="71">
        <f>B27*$D$18+C27</f>
        <v/>
      </c>
      <c r="E27" s="64" t="inlineStr">
        <is>
          <t>Ex.: 2%  ·  Se você antecipa o cartão para ter caixa, isso é custo. Veja o % na sua conta da adquirente.</t>
        </is>
      </c>
    </row>
    <row r="28" ht="43.5" customHeight="1" s="45">
      <c r="A28" s="76" t="inlineStr">
        <is>
          <t>Comissão de marketplace / app (iFood, ML, Shopee)</t>
        </is>
      </c>
      <c r="B28" s="77" t="n"/>
      <c r="C28" s="70" t="n"/>
      <c r="D28" s="71">
        <f>B28*$D$18+C28</f>
        <v/>
      </c>
      <c r="E28" s="64" t="inlineStr">
        <is>
          <t>Ex.: 12% a 20% no marketplace; apps de delivery chegam a ~27–30% no plano completo. Só a parte da receita que passa por eles.</t>
        </is>
      </c>
    </row>
    <row r="29" ht="30.75" customHeight="1" s="45">
      <c r="A29" s="76" t="inlineStr">
        <is>
          <t>Comissão de vendedores / indicação</t>
        </is>
      </c>
      <c r="B29" s="77" t="n"/>
      <c r="C29" s="70" t="n"/>
      <c r="D29" s="71">
        <f>B29*$D$18+C29</f>
        <v/>
      </c>
      <c r="E29" s="64" t="inlineStr">
        <is>
          <t>Ex.: 5%  ·  Inclua prêmios por meta e comissão de parceiro que indica.</t>
        </is>
      </c>
    </row>
    <row r="30" ht="30.75" customHeight="1" s="45">
      <c r="A30" s="76" t="inlineStr">
        <is>
          <t>Insumos, mercadoria ou matéria-prima (CMV)</t>
        </is>
      </c>
      <c r="B30" s="77" t="n"/>
      <c r="C30" s="70" t="n"/>
      <c r="D30" s="71">
        <f>B30*$D$18+C30</f>
        <v/>
      </c>
      <c r="E30" s="64" t="inlineStr">
        <is>
          <t>Ex.: R$ 1.500/mês ou 30%  ·  O que você compra para revender ou para produzir cada venda.</t>
        </is>
      </c>
    </row>
    <row r="31" ht="30.75" customHeight="1" s="45">
      <c r="A31" s="76" t="inlineStr">
        <is>
          <t>Frete, entrega, motoboy, embalagem</t>
        </is>
      </c>
      <c r="B31" s="77" t="n"/>
      <c r="C31" s="70" t="n"/>
      <c r="D31" s="71">
        <f>B31*$D$18+C31</f>
        <v/>
      </c>
      <c r="E31" s="64" t="inlineStr">
        <is>
          <t>Ex.: R$ 600/mês  ·  Se cobra frete do cliente, coloque só a parte que fica com você.</t>
        </is>
      </c>
    </row>
    <row r="32" ht="30.75" customHeight="1" s="45">
      <c r="A32" s="76" t="inlineStr">
        <is>
          <t>Terceiros pagos por serviço prestado</t>
        </is>
      </c>
      <c r="B32" s="77" t="n"/>
      <c r="C32" s="70" t="n"/>
      <c r="D32" s="71">
        <f>B32*$D$18+C32</f>
        <v/>
      </c>
      <c r="E32" s="64" t="inlineStr">
        <is>
          <t>Ex.: freelancer por projeto, instalador por job, mão de obra por peça.</t>
        </is>
      </c>
    </row>
    <row r="33" ht="19.5" customHeight="1" s="45">
      <c r="A33" s="76" t="inlineStr">
        <is>
          <t>Outro custo que só existe quando vende</t>
        </is>
      </c>
      <c r="B33" s="77" t="n"/>
      <c r="C33" s="70" t="n"/>
      <c r="D33" s="71">
        <f>B33*$D$18+C33</f>
        <v/>
      </c>
      <c r="E33" s="64" t="n"/>
    </row>
    <row r="34" ht="19.5" customHeight="1" s="45">
      <c r="A34" s="76" t="inlineStr">
        <is>
          <t>Outro custo que só existe quando vende</t>
        </is>
      </c>
      <c r="B34" s="77" t="n"/>
      <c r="C34" s="70" t="n"/>
      <c r="D34" s="71">
        <f>B34*$D$18+C34</f>
        <v/>
      </c>
      <c r="E34" s="64" t="n"/>
    </row>
    <row r="35" ht="19.5" customHeight="1" s="45">
      <c r="A35" s="58" t="inlineStr">
        <is>
          <t>TOTAL DE IMPOSTOS E CUSTOS VARIÁVEIS / MÊS</t>
        </is>
      </c>
      <c r="B35" s="72" t="n"/>
      <c r="C35" s="62" t="n"/>
      <c r="D35" s="73">
        <f>SUM(D25:D34)</f>
        <v/>
      </c>
      <c r="E35" s="64" t="inlineStr">
        <is>
          <t>Sobe e desce junto com a venda.</t>
        </is>
      </c>
    </row>
    <row r="36" ht="30.75" customHeight="1" s="45">
      <c r="A36" s="76" t="inlineStr">
        <is>
          <t>Isso representa, da receita</t>
        </is>
      </c>
      <c r="B36" s="72" t="n"/>
      <c r="C36" s="62" t="n"/>
      <c r="D36" s="78">
        <f>IF($D$18=0,0,D35/$D$18)</f>
        <v/>
      </c>
      <c r="E36" s="64" t="inlineStr">
        <is>
          <t>De cada R$ 100 vendidos, quanto 'some' antes de pagar as contas fixas.</t>
        </is>
      </c>
    </row>
    <row r="37"/>
    <row r="38" ht="21.75" customHeight="1" s="45">
      <c r="A38" s="48" t="inlineStr">
        <is>
          <t>3 · EQUIPE  ·  o custo real de cada pessoa</t>
        </is>
      </c>
    </row>
    <row r="39" ht="30.75" customHeight="1" s="45">
      <c r="A39" s="56" t="inlineStr">
        <is>
          <t>💡 Contexto Brasil: um CLT custa muito mais que o salário. Com INSS patronal, FGTS, férias + 1/3, 13º e provisão de rescisão, o custo total fica entre 1,6 e 1,8 vezes o salário (regra da aula). Compare CLT × PJ × terceiro pelo custo total, não pelo salário.</t>
        </is>
      </c>
    </row>
    <row r="40" ht="30.75" customHeight="1" s="45">
      <c r="A40" s="58" t="inlineStr">
        <is>
          <t>Fator de encargos do CLT (multiplica o salário)</t>
        </is>
      </c>
      <c r="B40" s="79" t="n">
        <v>1.7</v>
      </c>
      <c r="C40" s="64" t="inlineStr">
        <is>
          <t>Padrão 1,7. Simples Nacional sem INSS patronal: ~1,5. Fora do Simples: ~1,8. Ajuste com o seu contador.</t>
        </is>
      </c>
      <c r="D40" s="72" t="n"/>
      <c r="E40" s="62" t="n"/>
    </row>
    <row r="41" ht="30.75" customHeight="1" s="45">
      <c r="A41" s="57" t="inlineStr">
        <is>
          <t>Função / pessoa</t>
        </is>
      </c>
      <c r="B41" s="57" t="inlineStr">
        <is>
          <t>Modelo</t>
        </is>
      </c>
      <c r="C41" s="57" t="inlineStr">
        <is>
          <t>Salário ou valor/mês (R$)</t>
        </is>
      </c>
      <c r="D41" s="57" t="inlineStr">
        <is>
          <t>Custo total/mês (R$)</t>
        </is>
      </c>
      <c r="E41" s="57" t="inlineStr">
        <is>
          <t>Exemplo  ·  o que pensar</t>
        </is>
      </c>
    </row>
    <row r="42" ht="19.5" customHeight="1" s="45">
      <c r="A42" s="68" t="n"/>
      <c r="B42" s="74" t="n"/>
      <c r="C42" s="70" t="n"/>
      <c r="D42" s="71">
        <f>IF(B42="CLT",C42*$B$40,C42)</f>
        <v/>
      </c>
      <c r="E42" s="64" t="inlineStr">
        <is>
          <t>Ex.: Atendente  ·  CLT  ·  R$ 2.000  →  R$ 3.400 (× 1,7)</t>
        </is>
      </c>
    </row>
    <row r="43" ht="19.5" customHeight="1" s="45">
      <c r="A43" s="68" t="n"/>
      <c r="B43" s="74" t="n"/>
      <c r="C43" s="70" t="n"/>
      <c r="D43" s="71">
        <f>IF(B43="CLT",C43*$B$40,C43)</f>
        <v/>
      </c>
      <c r="E43" s="64" t="inlineStr">
        <is>
          <t>Ex.: Designer  ·  PJ  ·  R$ 3.000  →  R$ 3.000</t>
        </is>
      </c>
    </row>
    <row r="44" ht="19.5" customHeight="1" s="45">
      <c r="A44" s="68" t="n"/>
      <c r="B44" s="74" t="n"/>
      <c r="C44" s="70" t="n"/>
      <c r="D44" s="71">
        <f>IF(B44="CLT",C44*$B$40,C44)</f>
        <v/>
      </c>
      <c r="E44" s="64" t="inlineStr">
        <is>
          <t>Ex.: Contador  ·  Terceiro  ·  R$ 600  →  R$ 600</t>
        </is>
      </c>
    </row>
    <row r="45" ht="19.5" customHeight="1" s="45">
      <c r="A45" s="68" t="n"/>
      <c r="B45" s="74" t="n"/>
      <c r="C45" s="70" t="n"/>
      <c r="D45" s="71">
        <f>IF(B45="CLT",C45*$B$40,C45)</f>
        <v/>
      </c>
      <c r="E45" s="64" t="inlineStr">
        <is>
          <t>Sócio que trabalha: lance a retirada como Pró-labore na seção 4 (não aqui).</t>
        </is>
      </c>
    </row>
    <row r="46" ht="19.5" customHeight="1" s="45">
      <c r="A46" s="68" t="n"/>
      <c r="B46" s="74" t="n"/>
      <c r="C46" s="70" t="n"/>
      <c r="D46" s="71">
        <f>IF(B46="CLT",C46*$B$40,C46)</f>
        <v/>
      </c>
      <c r="E46" s="64" t="inlineStr">
        <is>
          <t>Estagiário e aprendiz: escolha 'Outro' e coloque o custo total (bolsa + auxílios).</t>
        </is>
      </c>
    </row>
    <row r="47" ht="19.5" customHeight="1" s="45">
      <c r="A47" s="68" t="n"/>
      <c r="B47" s="74" t="n"/>
      <c r="C47" s="70" t="n"/>
      <c r="D47" s="71">
        <f>IF(B47="CLT",C47*$B$40,C47)</f>
        <v/>
      </c>
      <c r="E47" s="64" t="inlineStr">
        <is>
          <t>Pense: quem faz o quê? Se uma pessoa some, a venda para?</t>
        </is>
      </c>
    </row>
    <row r="48" ht="30.75" customHeight="1" s="45">
      <c r="A48" s="58" t="inlineStr">
        <is>
          <t>CUSTO TOTAL DA EQUIPE / MÊS</t>
        </is>
      </c>
      <c r="B48" s="72" t="n"/>
      <c r="C48" s="62" t="n"/>
      <c r="D48" s="73">
        <f>SUM(D42:D47)</f>
        <v/>
      </c>
      <c r="E48" s="64" t="inlineStr">
        <is>
          <t>Entra automaticamente na primeira linha das despesas fixas.</t>
        </is>
      </c>
    </row>
    <row r="49"/>
    <row r="50" ht="21.75" customHeight="1" s="45">
      <c r="A50" s="48" t="inlineStr">
        <is>
          <t>4 · DESPESAS FIXAS  ·  o que você paga todo mês, venda ou não</t>
        </is>
      </c>
    </row>
    <row r="51" ht="30.75" customHeight="1" s="45">
      <c r="A51" s="56" t="inlineStr">
        <is>
          <t>💡 Se você não sabe quanto paga de despesa fixa, este é o primeiro número que a ferramenta vai te obrigar a descobrir. Pegue o extrato dos últimos 3 meses e some. Isso já é crescimento.</t>
        </is>
      </c>
    </row>
    <row r="52" ht="19.5" customHeight="1" s="45">
      <c r="A52" s="57" t="inlineStr">
        <is>
          <t>Despesa</t>
        </is>
      </c>
      <c r="B52" s="57" t="inlineStr">
        <is>
          <t>R$ por mês</t>
        </is>
      </c>
      <c r="C52" s="72" t="n"/>
      <c r="D52" s="62" t="n"/>
      <c r="E52" s="57" t="inlineStr">
        <is>
          <t>Exemplo  ·  o que pensar</t>
        </is>
      </c>
    </row>
    <row r="53" ht="19.5" customHeight="1" s="45">
      <c r="A53" s="76" t="inlineStr">
        <is>
          <t>Equipe (vem da seção 3)</t>
        </is>
      </c>
      <c r="B53" s="71">
        <f>D48</f>
        <v/>
      </c>
      <c r="C53" s="72" t="n"/>
      <c r="D53" s="62" t="n"/>
      <c r="E53" s="64" t="inlineStr">
        <is>
          <t>Calculado. Custo real das pessoas, com encargos.</t>
        </is>
      </c>
    </row>
    <row r="54" ht="30.75" customHeight="1" s="45">
      <c r="A54" s="76" t="inlineStr">
        <is>
          <t>Pró-labore (retirada dos sócios que trabalham)</t>
        </is>
      </c>
      <c r="B54" s="70" t="n"/>
      <c r="C54" s="80" t="n"/>
      <c r="D54" s="75" t="n"/>
      <c r="E54" s="64" t="inlineStr">
        <is>
          <t>Ex.: R$ 4.000  ·  Regra: o dono é um custo do negócio. Lucro é o que sobra DEPOIS de pagar o dono.</t>
        </is>
      </c>
    </row>
    <row r="55" ht="30.75" customHeight="1" s="45">
      <c r="A55" s="76" t="inlineStr">
        <is>
          <t>Aluguel, condomínio, IPTU</t>
        </is>
      </c>
      <c r="B55" s="70" t="n"/>
      <c r="C55" s="80" t="n"/>
      <c r="D55" s="75" t="n"/>
      <c r="E55" s="64" t="inlineStr">
        <is>
          <t>Ex.: R$ 2.500  ·  Trabalha em casa? Coloque um valor simbólico: se crescer, terá esse custo.</t>
        </is>
      </c>
    </row>
    <row r="56" ht="19.5" customHeight="1" s="45">
      <c r="A56" s="76" t="inlineStr">
        <is>
          <t>Energia, água, gás, internet, telefone</t>
        </is>
      </c>
      <c r="B56" s="70" t="n"/>
      <c r="C56" s="80" t="n"/>
      <c r="D56" s="75" t="n"/>
      <c r="E56" s="64" t="inlineStr">
        <is>
          <t>Ex.: R$ 700</t>
        </is>
      </c>
    </row>
    <row r="57" ht="30.75" customHeight="1" s="45">
      <c r="A57" s="76" t="inlineStr">
        <is>
          <t>Contador</t>
        </is>
      </c>
      <c r="B57" s="70" t="n"/>
      <c r="C57" s="80" t="n"/>
      <c r="D57" s="75" t="n"/>
      <c r="E57" s="64" t="inlineStr">
        <is>
          <t>Ex.: R$ 500  ·  No Brasil, o contador é tão essencial quanto o produto.</t>
        </is>
      </c>
    </row>
    <row r="58" ht="30.75" customHeight="1" s="45">
      <c r="A58" s="76" t="inlineStr">
        <is>
          <t>Softwares, assinaturas, sistemas</t>
        </is>
      </c>
      <c r="B58" s="70" t="n"/>
      <c r="C58" s="80" t="n"/>
      <c r="D58" s="75" t="n"/>
      <c r="E58" s="64" t="inlineStr">
        <is>
          <t>Ex.: R$ 350  ·  ERP, CRM, Canva, Google Workspace, emissor de nota...</t>
        </is>
      </c>
    </row>
    <row r="59" ht="30.75" customHeight="1" s="45">
      <c r="A59" s="76" t="inlineStr">
        <is>
          <t>Marketing fixo (agência, tráfego mínimo, conteúdo)</t>
        </is>
      </c>
      <c r="B59" s="70" t="n"/>
      <c r="C59" s="80" t="n"/>
      <c r="D59" s="75" t="n"/>
      <c r="E59" s="64" t="inlineStr">
        <is>
          <t>Ex.: R$ 1.200  ·  Só a parte que você paga mesmo sem vender.</t>
        </is>
      </c>
    </row>
    <row r="60" ht="19.5" customHeight="1" s="45">
      <c r="A60" s="76" t="inlineStr">
        <is>
          <t>Manutenção, limpeza, segurança</t>
        </is>
      </c>
      <c r="B60" s="70" t="n"/>
      <c r="C60" s="80" t="n"/>
      <c r="D60" s="75" t="n"/>
      <c r="E60" s="64" t="inlineStr">
        <is>
          <t>Ex.: R$ 400</t>
        </is>
      </c>
    </row>
    <row r="61" ht="30.75" customHeight="1" s="45">
      <c r="A61" s="76" t="inlineStr">
        <is>
          <t>Parcelas de empréstimo / financiamento</t>
        </is>
      </c>
      <c r="B61" s="70" t="n"/>
      <c r="C61" s="80" t="n"/>
      <c r="D61" s="75" t="n"/>
      <c r="E61" s="64" t="inlineStr">
        <is>
          <t>Ex.: R$ 900  ·  Só a parcela mensal (juros + amortização).</t>
        </is>
      </c>
    </row>
    <row r="62" ht="19.5" customHeight="1" s="45">
      <c r="A62" s="76" t="inlineStr">
        <is>
          <t>Seguros, taxas, licenças, alvará (mensalizados)</t>
        </is>
      </c>
      <c r="B62" s="70" t="n"/>
      <c r="C62" s="80" t="n"/>
      <c r="D62" s="75" t="n"/>
      <c r="E62" s="64" t="inlineStr">
        <is>
          <t>Ex.: R$ 150  ·  Divida os anuais por 12.</t>
        </is>
      </c>
    </row>
    <row r="63" ht="19.5" customHeight="1" s="45">
      <c r="A63" s="76" t="inlineStr">
        <is>
          <t>Outra despesa fixa</t>
        </is>
      </c>
      <c r="B63" s="70" t="n"/>
      <c r="C63" s="80" t="n"/>
      <c r="D63" s="75" t="n"/>
      <c r="E63" s="64" t="n"/>
    </row>
    <row r="64" ht="19.5" customHeight="1" s="45">
      <c r="A64" s="76" t="inlineStr">
        <is>
          <t>Outra despesa fixa</t>
        </is>
      </c>
      <c r="B64" s="70" t="n"/>
      <c r="C64" s="80" t="n"/>
      <c r="D64" s="75" t="n"/>
      <c r="E64" s="64" t="n"/>
    </row>
    <row r="65" ht="30.75" customHeight="1" s="45">
      <c r="A65" s="58" t="inlineStr">
        <is>
          <t>TOTAL DE DESPESAS FIXAS / MÊS</t>
        </is>
      </c>
      <c r="B65" s="73">
        <f>SUM(B53:B64)</f>
        <v/>
      </c>
      <c r="C65" s="72" t="n"/>
      <c r="D65" s="62" t="n"/>
      <c r="E65" s="64" t="inlineStr">
        <is>
          <t>É o que a empresa precisa cobrir todo mês antes de dar lucro.</t>
        </is>
      </c>
    </row>
    <row r="66"/>
    <row r="67"/>
    <row r="68" ht="18" customHeight="1" s="45">
      <c r="A68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35">
    <mergeCell ref="A39:E39"/>
    <mergeCell ref="B60:D60"/>
    <mergeCell ref="B61:D61"/>
    <mergeCell ref="B57:D57"/>
    <mergeCell ref="C40:E40"/>
    <mergeCell ref="A51:E51"/>
    <mergeCell ref="A18:C18"/>
    <mergeCell ref="B22:C22"/>
    <mergeCell ref="A1:E1"/>
    <mergeCell ref="D22:E22"/>
    <mergeCell ref="B5:E5"/>
    <mergeCell ref="B53:D53"/>
    <mergeCell ref="B4:E4"/>
    <mergeCell ref="A7:E7"/>
    <mergeCell ref="B65:D65"/>
    <mergeCell ref="A35:C35"/>
    <mergeCell ref="B55:D55"/>
    <mergeCell ref="B64:D64"/>
    <mergeCell ref="A21:E21"/>
    <mergeCell ref="A50:E50"/>
    <mergeCell ref="A2:E2"/>
    <mergeCell ref="B63:D63"/>
    <mergeCell ref="A23:E23"/>
    <mergeCell ref="B62:D62"/>
    <mergeCell ref="A8:E8"/>
    <mergeCell ref="A48:C48"/>
    <mergeCell ref="B54:D54"/>
    <mergeCell ref="B59:D59"/>
    <mergeCell ref="A36:C36"/>
    <mergeCell ref="A20:E20"/>
    <mergeCell ref="A38:E38"/>
    <mergeCell ref="A68:E68"/>
    <mergeCell ref="B56:D56"/>
    <mergeCell ref="B58:D58"/>
    <mergeCell ref="B52:D52"/>
  </mergeCells>
  <dataValidations count="2">
    <dataValidation sqref="B22" showDropDown="0" showInputMessage="0" showErrorMessage="0" allowBlank="1" errorTitle="Valor inválido" error="Escolha uma opção da lista." type="list" errorStyle="stop" operator="between">
      <formula1>"MEI,Simples Nacional,Lucro Presumido,Lucro Real,Ainda informal / não sei"</formula1>
      <formula2>0</formula2>
    </dataValidation>
    <dataValidation sqref="B42:B47" showDropDown="0" showInputMessage="0" showErrorMessage="0" allowBlank="1" errorTitle="Valor inválido" error="Escolha uma opção da lista." type="list" errorStyle="stop" operator="between">
      <formula1>"CLT,PJ,Terceiro,Outro"</formula1>
      <formula2>0</formula2>
    </dataValidation>
  </dataValidations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D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6" customWidth="1" style="44" min="1" max="1"/>
    <col width="18" customWidth="1" style="44" min="2" max="2"/>
    <col width="14" customWidth="1" style="44" min="3" max="3"/>
    <col width="60" customWidth="1" style="44" min="4" max="4"/>
    <col width="3" customWidth="1" style="44" min="5" max="5"/>
  </cols>
  <sheetData>
    <row r="1" ht="30" customHeight="1" s="45">
      <c r="A1" s="46" t="inlineStr">
        <is>
          <t>2 · SEU NÚMERO  ·  o diagnóstico calculado</t>
        </is>
      </c>
    </row>
    <row r="2" ht="21" customHeight="1" s="45">
      <c r="A2" s="47" t="inlineStr">
        <is>
          <t>Nada para preencher. É a DRE gerencial da sua empresa: de cima (o que vende) para baixo (o que sobra).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Os quatro números que todo dono precisa saber de cor: margem de contribuição, resultado do mês, ponto de equilíbrio e margem líquida.</t>
        </is>
      </c>
    </row>
    <row r="5" ht="30.75" customHeight="1" s="45">
      <c r="A5" s="66" t="inlineStr">
        <is>
          <t>COMO PREENCHER</t>
        </is>
      </c>
      <c r="B5" s="67" t="inlineStr">
        <is>
          <t>Leia de cima para baixo. As cores são o semáforo (regra de bolso escrita ao lado). Se está tudo zerado, volte à aba 1 ENTRADAS.  ·  ⏱ 3 min de leitura</t>
        </is>
      </c>
    </row>
    <row r="6"/>
    <row r="7" ht="21.75" customHeight="1" s="45">
      <c r="A7" s="48" t="inlineStr">
        <is>
          <t>A DRE GERENCIAL  ·  do faturamento ao lucro</t>
        </is>
      </c>
    </row>
    <row r="8" ht="19.5" customHeight="1" s="45">
      <c r="A8" s="57" t="inlineStr">
        <is>
          <t>Linha</t>
        </is>
      </c>
      <c r="B8" s="57" t="inlineStr">
        <is>
          <t>R$ / mês</t>
        </is>
      </c>
      <c r="C8" s="57" t="inlineStr">
        <is>
          <t>% da receita</t>
        </is>
      </c>
      <c r="D8" s="57" t="inlineStr">
        <is>
          <t>Como ler</t>
        </is>
      </c>
    </row>
    <row r="9" ht="21.75" customHeight="1" s="45">
      <c r="A9" s="76" t="inlineStr">
        <is>
          <t>Receita bruta</t>
        </is>
      </c>
      <c r="B9" s="71">
        <f>'1 ENTRADAS'!$D$18</f>
        <v/>
      </c>
      <c r="C9" s="78">
        <f>IF(B9=0,0,1)</f>
        <v/>
      </c>
      <c r="D9" s="64" t="inlineStr">
        <is>
          <t>Tudo o que você vende por mês.</t>
        </is>
      </c>
    </row>
    <row r="10" ht="21.75" customHeight="1" s="45">
      <c r="A10" s="76" t="inlineStr">
        <is>
          <t>(−) Impostos sobre a venda</t>
        </is>
      </c>
      <c r="B10" s="71">
        <f>'1 ENTRADAS'!$D$25</f>
        <v/>
      </c>
      <c r="C10" s="78">
        <f>IF($B$9=0,0,B10/$B$9)</f>
        <v/>
      </c>
      <c r="D10" s="64" t="inlineStr">
        <is>
          <t>O governo recebe antes de você.</t>
        </is>
      </c>
    </row>
    <row r="11" ht="21.75" customHeight="1" s="45">
      <c r="A11" s="76" t="inlineStr">
        <is>
          <t>(−) Custos variáveis (cartão, comissões, insumos, frete)</t>
        </is>
      </c>
      <c r="B11" s="71">
        <f>'1 ENTRADAS'!$D$35-'1 ENTRADAS'!$D$25</f>
        <v/>
      </c>
      <c r="C11" s="78">
        <f>IF($B$9=0,0,B11/$B$9)</f>
        <v/>
      </c>
      <c r="D11" s="64" t="inlineStr">
        <is>
          <t>Só existem quando você vende.</t>
        </is>
      </c>
    </row>
    <row r="12" ht="30.75" customHeight="1" s="45">
      <c r="A12" s="58" t="inlineStr">
        <is>
          <t>(=) MARGEM DE CONTRIBUIÇÃO</t>
        </is>
      </c>
      <c r="B12" s="73">
        <f>B9-B10-B11</f>
        <v/>
      </c>
      <c r="C12" s="81">
        <f>IF($B$9=0,0,B12/$B$9)</f>
        <v/>
      </c>
      <c r="D12" s="64" t="inlineStr">
        <is>
          <t>O que cada venda deixa para pagar as contas fixas e gerar lucro. Regra: abaixo de 30%, é muito difícil crescer com lucro.</t>
        </is>
      </c>
    </row>
    <row r="13" ht="21.75" customHeight="1" s="45">
      <c r="A13" s="76" t="inlineStr">
        <is>
          <t>(−) Despesas fixas</t>
        </is>
      </c>
      <c r="B13" s="71">
        <f>'1 ENTRADAS'!$B$65</f>
        <v/>
      </c>
      <c r="C13" s="78">
        <f>IF($B$9=0,0,B13/$B$9)</f>
        <v/>
      </c>
      <c r="D13" s="64" t="inlineStr">
        <is>
          <t>Você paga mesmo sem vender.</t>
        </is>
      </c>
    </row>
    <row r="14" ht="30.75" customHeight="1" s="45">
      <c r="A14" s="58" t="inlineStr">
        <is>
          <t>(=) RESULTADO DO MÊS (lucro ou prejuízo)</t>
        </is>
      </c>
      <c r="B14" s="73">
        <f>B12-B13</f>
        <v/>
      </c>
      <c r="C14" s="81">
        <f>IF($B$9=0,0,B14/$B$9)</f>
        <v/>
      </c>
      <c r="D14" s="64" t="inlineStr">
        <is>
          <t>É o seu número. Já descontado o pró-labore: lucro é o que sobra DEPOIS de o dono ser pago.</t>
        </is>
      </c>
    </row>
    <row r="15"/>
    <row r="16" ht="21.75" customHeight="1" s="45">
      <c r="A16" s="48" t="inlineStr">
        <is>
          <t>OS INDICADORES  ·  o que os números dizem</t>
        </is>
      </c>
    </row>
    <row r="17" ht="19.5" customHeight="1" s="45">
      <c r="A17" s="57" t="inlineStr">
        <is>
          <t>Indicador</t>
        </is>
      </c>
      <c r="B17" s="57" t="inlineStr">
        <is>
          <t>Valor</t>
        </is>
      </c>
      <c r="C17" s="57" t="inlineStr">
        <is>
          <t>Semáforo</t>
        </is>
      </c>
      <c r="D17" s="57" t="inlineStr">
        <is>
          <t>Regra de bolso (o que a aula ensina)</t>
        </is>
      </c>
    </row>
    <row r="18" ht="30.75" customHeight="1" s="45">
      <c r="A18" s="58" t="inlineStr">
        <is>
          <t>Margem de contribuição (%)</t>
        </is>
      </c>
      <c r="B18" s="81">
        <f>IF(B9=0,0,B12/B9)</f>
        <v/>
      </c>
      <c r="C18" s="82">
        <f>IF(B9=0,"–",IF(B18&gt;=0.4,"VERDE",IF(B18&gt;=0.3,"AMARELO","VERMELHO")))</f>
        <v/>
      </c>
      <c r="D18" s="64" t="inlineStr">
        <is>
          <t>Verde ≥ 40% · Amarelo 30–40% · Vermelho &lt; 30%. Se está vermelho, o problema é preço ou custo variável, não volume.</t>
        </is>
      </c>
    </row>
    <row r="19" ht="30.75" customHeight="1" s="45">
      <c r="A19" s="58" t="inlineStr">
        <is>
          <t>Ponto de equilíbrio (R$ / mês)</t>
        </is>
      </c>
      <c r="B19" s="73">
        <f>IF(B18&lt;=0,0,B13/B18)</f>
        <v/>
      </c>
      <c r="C19" s="61" t="n"/>
      <c r="D19" s="64" t="inlineStr">
        <is>
          <t>Faturamento mínimo para não perder dinheiro = despesas fixas ÷ margem de contribuição %. Decore este número.</t>
        </is>
      </c>
    </row>
    <row r="20" ht="43.5" customHeight="1" s="45">
      <c r="A20" s="58" t="inlineStr">
        <is>
          <t>Folga acima do ponto de equilíbrio (%)</t>
        </is>
      </c>
      <c r="B20" s="63">
        <f>IF(B19=0,0,B9/B19-1)</f>
        <v/>
      </c>
      <c r="C20" s="82">
        <f>IF(B9=0,"–",IF(B20&gt;=0.2,"VERDE",IF(B20&gt;=0,"AMARELO","VERMELHO")))</f>
        <v/>
      </c>
      <c r="D20" s="64" t="inlineStr">
        <is>
          <t>Verde ≥ 20% · Amarelo 0–20% · Vermelho negativo (está abaixo do equilíbrio). Com folga &lt; 20%, uma queda pequena de venda vira prejuízo.</t>
        </is>
      </c>
    </row>
    <row r="21" ht="30.75" customHeight="1" s="45">
      <c r="A21" s="58" t="inlineStr">
        <is>
          <t>Margem líquida (resultado ÷ receita)</t>
        </is>
      </c>
      <c r="B21" s="81">
        <f>IF(B9=0,0,B14/B9)</f>
        <v/>
      </c>
      <c r="C21" s="82">
        <f>IF(B9=0,"–",IF(B21&gt;=0.1,"VERDE",IF(B21&gt;=0.05,"AMARELO","VERMELHO")))</f>
        <v/>
      </c>
      <c r="D21" s="64" t="inlineStr">
        <is>
          <t>Verde ≥ 10% · Amarelo 5–10% · Vermelho &lt; 5%. Referência de pequena empresa saudável no Brasil: 8% a 15% (varia por setor).</t>
        </is>
      </c>
    </row>
    <row r="22" ht="30.75" customHeight="1" s="45">
      <c r="A22" s="58" t="inlineStr">
        <is>
          <t>Dia do mês em que você 'se paga'</t>
        </is>
      </c>
      <c r="B22" s="83">
        <f>IF(B9=0,0,MIN(60,ROUND(30*B19/B9,0)))</f>
        <v/>
      </c>
      <c r="C22" s="61" t="n"/>
      <c r="D22" s="64" t="inlineStr">
        <is>
          <t>Em um mês de 30 dias de venda, a partir de que dia o faturamento vira lucro. Se passa de 30, o mês fecha no vermelho.</t>
        </is>
      </c>
    </row>
    <row r="23"/>
    <row r="24" ht="21.75" customHeight="1" s="45">
      <c r="A24" s="48" t="inlineStr">
        <is>
          <t>LEITURA EM TEXTO  ·  o que a planilha diria se falasse</t>
        </is>
      </c>
    </row>
    <row r="25" ht="54" customHeight="1" s="45">
      <c r="A25" s="84">
        <f>IF(B9=0,"Preencha a aba 1 ENTRADAS para ver o seu diagnóstico aqui.","Hoje, com "&amp;IF(B9&lt;0,"-","")&amp;"R$ "&amp;IF(ABS(ROUND(B9,0))&gt;=1000000,INT(ABS(ROUND(B9,0))/1000000)&amp;"."&amp;TEXT(MOD(INT(ABS(ROUND(B9,0))/1000),1000),"000")&amp;"."&amp;TEXT(MOD(ABS(ROUND(B9,0)),1000),"000"),IF(ABS(ROUND(B9,0))&gt;=1000,INT(ABS(ROUND(B9,0))/1000)&amp;"."&amp;TEXT(MOD(ABS(ROUND(B9,0)),1000),"000"),TEXT(ABS(ROUND(B9,0)),"0")))&amp;" de receita por mês, sobram "&amp;IF(B14&lt;0,"-","")&amp;"R$ "&amp;IF(ABS(ROUND(B14,0))&gt;=1000000,INT(ABS(ROUND(B14,0))/1000000)&amp;"."&amp;TEXT(MOD(INT(ABS(ROUND(B14,0))/1000),1000),"000")&amp;"."&amp;TEXT(MOD(ABS(ROUND(B14,0)),1000),"000"),IF(ABS(ROUND(B14,0))&gt;=1000,INT(ABS(ROUND(B14,0))/1000)&amp;"."&amp;TEXT(MOD(ABS(ROUND(B14,0)),1000),"000"),TEXT(ABS(ROUND(B14,0)),"0")))&amp;" no fim do mês ("&amp;TEXT(B21,"0.0%")&amp;" de margem líquida), já descontado o pró-labore. "&amp;IF(B14&lt;0,"Atenção: o mês fecha no vermelho. Antes de pensar em crescer, é preciso fechar esse buraco: preço, custo variável ou despesa fixa.",IF(B21&lt;0.05,"Sobra pouco: qualquer imprevisto come o lucro. Olhe primeiro o preço e o custo variável.","Há lucro real. Agora a pergunta é: ele está virando reserva e reinvestimento, ou sumindo no caixa?")))</f>
        <v/>
      </c>
      <c r="B25" s="72" t="n"/>
      <c r="C25" s="72" t="n"/>
      <c r="D25" s="62" t="n"/>
    </row>
    <row r="26" ht="54" customHeight="1" s="45">
      <c r="A26" s="84">
        <f>IF(B9=0,"","Seu ponto de equilíbrio é "&amp;IF(B19&lt;0,"-","")&amp;"R$ "&amp;IF(ABS(ROUND(B19,0))&gt;=1000000,INT(ABS(ROUND(B19,0))/1000000)&amp;"."&amp;TEXT(MOD(INT(ABS(ROUND(B19,0))/1000),1000),"000")&amp;"."&amp;TEXT(MOD(ABS(ROUND(B19,0)),1000),"000"),IF(ABS(ROUND(B19,0))&gt;=1000,INT(ABS(ROUND(B19,0))/1000)&amp;"."&amp;TEXT(MOD(ABS(ROUND(B19,0)),1000),"000"),TEXT(ABS(ROUND(B19,0)),"0")))&amp;" por mês. Sua receita está "&amp;TEXT(B20,"0%")&amp;" "&amp;IF(B20&gt;=0,"acima","ABAIXO")&amp;" dele. "&amp;IF(B20&lt;0,"Você precisa vender mais "&amp;IF(B19-B9&lt;0,"-","")&amp;"R$ "&amp;IF(ABS(ROUND(B19-B9,0))&gt;=1000000,INT(ABS(ROUND(B19-B9,0))/1000000)&amp;"."&amp;TEXT(MOD(INT(ABS(ROUND(B19-B9,0))/1000),1000),"000")&amp;"."&amp;TEXT(MOD(ABS(ROUND(B19-B9,0)),1000),"000"),IF(ABS(ROUND(B19-B9,0))&gt;=1000,INT(ABS(ROUND(B19-B9,0))/1000)&amp;"."&amp;TEXT(MOD(ABS(ROUND(B19-B9,0)),1000),"000"),TEXT(ABS(ROUND(B19-B9,0)),"0")))&amp;" por mês só para empatar.",IF(B20&lt;0.2,"Folga pequena: uma queda de "&amp;TEXT(B20,"0%")&amp;" nas vendas zera o lucro. Trabalhe a margem antes do volume.","Boa folga. A partir daqui, cada real vendido a mais gera lucro quase proporcional à margem de contribuição de "&amp;TEXT(B18,"0%")&amp;".")))</f>
        <v/>
      </c>
      <c r="B26" s="72" t="n"/>
      <c r="C26" s="72" t="n"/>
      <c r="D26" s="62" t="n"/>
    </row>
    <row r="27" ht="54" customHeight="1" s="45">
      <c r="A27" s="84">
        <f>IF(B9=0,"","De cada R$ 100 vendidos, "&amp;TEXT(ROUND(100*(B10+B11)/B9,0),"0")&amp;" reais somem em impostos, cartão, comissões e insumos antes de pagar qualquer conta fixa. Os "&amp;TEXT(ROUND(100*B18,0),"0")&amp;" reais que sobram precisam cobrir "&amp;IF(B13&lt;0,"-","")&amp;"R$ "&amp;IF(ABS(ROUND(B13,0))&gt;=1000000,INT(ABS(ROUND(B13,0))/1000000)&amp;"."&amp;TEXT(MOD(INT(ABS(ROUND(B13,0))/1000),1000),"000")&amp;"."&amp;TEXT(MOD(ABS(ROUND(B13,0)),1000),"000"),IF(ABS(ROUND(B13,0))&gt;=1000,INT(ABS(ROUND(B13,0))/1000)&amp;"."&amp;TEXT(MOD(ABS(ROUND(B13,0)),1000),"000"),TEXT(ABS(ROUND(B13,0)),"0")))&amp;" de despesas fixas por mês. Próximo passo: veja se o caixa aguenta (aba 3) e quanto precisa faturar para viver do jeito que quer (aba 4).")</f>
        <v/>
      </c>
      <c r="B27" s="72" t="n"/>
      <c r="C27" s="72" t="n"/>
      <c r="D27" s="62" t="n"/>
    </row>
    <row r="28"/>
    <row r="29"/>
    <row r="30" ht="18" customHeight="1" s="45">
      <c r="A30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1">
    <mergeCell ref="A1:D1"/>
    <mergeCell ref="A27:D27"/>
    <mergeCell ref="B5:D5"/>
    <mergeCell ref="A26:D26"/>
    <mergeCell ref="B4:D4"/>
    <mergeCell ref="A30:D30"/>
    <mergeCell ref="A7:D7"/>
    <mergeCell ref="A25:D25"/>
    <mergeCell ref="A24:D24"/>
    <mergeCell ref="A2:D2"/>
    <mergeCell ref="A16:D16"/>
  </mergeCells>
  <conditionalFormatting sqref="C18">
    <cfRule type="expression" rank="0" priority="2" equalAverage="0" aboveAverage="0" dxfId="3" text="" percent="0" bottom="0">
      <formula>C18="VERDE"</formula>
    </cfRule>
    <cfRule type="expression" rank="0" priority="3" equalAverage="0" aboveAverage="0" dxfId="4" text="" percent="0" bottom="0">
      <formula>C18="AMARELO"</formula>
    </cfRule>
    <cfRule type="expression" rank="0" priority="4" equalAverage="0" aboveAverage="0" dxfId="5" text="" percent="0" bottom="0">
      <formula>C18="VERMELHO"</formula>
    </cfRule>
  </conditionalFormatting>
  <conditionalFormatting sqref="C20">
    <cfRule type="expression" rank="0" priority="5" equalAverage="0" aboveAverage="0" dxfId="3" text="" percent="0" bottom="0">
      <formula>C20="VERDE"</formula>
    </cfRule>
    <cfRule type="expression" rank="0" priority="6" equalAverage="0" aboveAverage="0" dxfId="4" text="" percent="0" bottom="0">
      <formula>C20="AMARELO"</formula>
    </cfRule>
    <cfRule type="expression" rank="0" priority="7" equalAverage="0" aboveAverage="0" dxfId="5" text="" percent="0" bottom="0">
      <formula>C20="VERMELHO"</formula>
    </cfRule>
  </conditionalFormatting>
  <conditionalFormatting sqref="C21">
    <cfRule type="expression" rank="0" priority="8" equalAverage="0" aboveAverage="0" dxfId="3" text="" percent="0" bottom="0">
      <formula>C21="VERDE"</formula>
    </cfRule>
    <cfRule type="expression" rank="0" priority="9" equalAverage="0" aboveAverage="0" dxfId="4" text="" percent="0" bottom="0">
      <formula>C21="AMARELO"</formula>
    </cfRule>
    <cfRule type="expression" rank="0" priority="10" equalAverage="0" aboveAverage="0" dxfId="5" text="" percent="0" bottom="0">
      <formula>C21="VERMELHO"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D3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6" customWidth="1" style="44" min="1" max="1"/>
    <col width="18" customWidth="1" style="44" min="2" max="2"/>
    <col width="14" customWidth="1" style="44" min="3" max="3"/>
    <col width="60" customWidth="1" style="44" min="4" max="4"/>
    <col width="3" customWidth="1" style="44" min="5" max="5"/>
  </cols>
  <sheetData>
    <row r="1" ht="30" customHeight="1" s="45">
      <c r="A1" s="46" t="inlineStr">
        <is>
          <t>3 · CAIXA  ·  lucro não é dinheiro no banco</t>
        </is>
      </c>
    </row>
    <row r="2" ht="34.5" customHeight="1" s="45">
      <c r="A2" s="47" t="inlineStr">
        <is>
          <t>Capital de giro mata mais empresa no Brasil do que falta de lucro. Vender parcelado, receber em D+30 e pagar o fornecedor à vista é o 'vale da morte' clássico.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Quanto dinheiro fica parado entre vender e receber, quanto você perde com inadimplência e qual reserva protege a empresa.</t>
        </is>
      </c>
    </row>
    <row r="5" ht="30.75" customHeight="1" s="45">
      <c r="A5" s="66" t="inlineStr">
        <is>
          <t>COMO PREENCHER</t>
        </is>
      </c>
      <c r="B5" s="67" t="inlineStr">
        <is>
          <t>5 números amarelos. Estime pelos seus últimos meses (extrato da maquininha, prazo dos fornecedores, contas atrasadas).  ·  ⏱ 5 min</t>
        </is>
      </c>
    </row>
    <row r="6"/>
    <row r="7" ht="21.75" customHeight="1" s="45">
      <c r="A7" s="48" t="inlineStr">
        <is>
          <t>1 · OS PRAZOS DA SUA OPERAÇÃO</t>
        </is>
      </c>
    </row>
    <row r="8" ht="30.75" customHeight="1" s="45">
      <c r="A8" s="56" t="inlineStr">
        <is>
          <t>💡 Pense no ciclo de uma venda típica: você compra o insumo (paga quando?), entrega (leva quanto tempo?), e recebe (cartão cai em quantos dias? boleto? parcelado?).</t>
        </is>
      </c>
    </row>
    <row r="9" ht="30.75" customHeight="1" s="45">
      <c r="A9" s="58" t="inlineStr">
        <is>
          <t>Prazo médio para RECEBER do cliente (dias)</t>
        </is>
      </c>
      <c r="B9" s="69" t="n"/>
      <c r="C9" s="64" t="inlineStr">
        <is>
          <t>Ex.: 30  ·  Pix/dinheiro = 0; débito = 1; crédito à vista = 30; crédito parcelado em 3x = ~60; boleto 28 dias = 28; marketplace ~30–45. Pondere pelo mix.</t>
        </is>
      </c>
      <c r="D9" s="62" t="n"/>
    </row>
    <row r="10" ht="30.75" customHeight="1" s="45">
      <c r="A10" s="58" t="inlineStr">
        <is>
          <t>Prazo médio para PAGAR fornecedores (dias)</t>
        </is>
      </c>
      <c r="B10" s="69" t="n"/>
      <c r="C10" s="64" t="inlineStr">
        <is>
          <t>Ex.: 15  ·  Compra à vista = 0; boleto 28/30 = 28. Se não tem fornecedor relevante, deixe 0.</t>
        </is>
      </c>
      <c r="D10" s="62" t="n"/>
    </row>
    <row r="11" ht="30.75" customHeight="1" s="45">
      <c r="A11" s="58" t="inlineStr">
        <is>
          <t>Dias de estoque (mercadoria parada até virar venda)</t>
        </is>
      </c>
      <c r="B11" s="69" t="n"/>
      <c r="C11" s="64" t="inlineStr">
        <is>
          <t>Ex.: 20  ·  Só para quem vende produto. Serviço puro: 0.</t>
        </is>
      </c>
      <c r="D11" s="62" t="n"/>
    </row>
    <row r="12" ht="30.75" customHeight="1" s="45">
      <c r="A12" s="58" t="inlineStr">
        <is>
          <t>Inadimplência (% da receita que atrasa ou não entra)</t>
        </is>
      </c>
      <c r="B12" s="77" t="n"/>
      <c r="C12" s="64" t="inlineStr">
        <is>
          <t>Ex.: 3%  ·  Some as vendas do último trimestre que não receberam e divida pela receita. Serasa publica médias por setor.</t>
        </is>
      </c>
      <c r="D12" s="62" t="n"/>
    </row>
    <row r="13" ht="30.75" customHeight="1" s="45">
      <c r="A13" s="58" t="inlineStr">
        <is>
          <t>Reserva de emergência que a empresa tem HOJE (R$)</t>
        </is>
      </c>
      <c r="B13" s="70" t="n"/>
      <c r="C13" s="64" t="inlineStr">
        <is>
          <t>Ex.: R$ 15.000  ·  Dinheiro da empresa, separado da conta pessoal, que só é usado se a venda cair.</t>
        </is>
      </c>
      <c r="D13" s="62" t="n"/>
    </row>
    <row r="14"/>
    <row r="15" ht="21.75" customHeight="1" s="45">
      <c r="A15" s="48" t="inlineStr">
        <is>
          <t>2 · O DINHEIRO PARADO  ·  calculado</t>
        </is>
      </c>
    </row>
    <row r="16" ht="19.5" customHeight="1" s="45">
      <c r="A16" s="57" t="inlineStr">
        <is>
          <t>Indicador</t>
        </is>
      </c>
      <c r="B16" s="57" t="inlineStr">
        <is>
          <t>R$</t>
        </is>
      </c>
      <c r="C16" s="57" t="n"/>
      <c r="D16" s="57" t="inlineStr">
        <is>
          <t>Como ler</t>
        </is>
      </c>
    </row>
    <row r="17" ht="30.75" customHeight="1" s="45">
      <c r="A17" s="76" t="inlineStr">
        <is>
          <t>Dinheiro parado em recebíveis (vendeu, ainda não recebeu)</t>
        </is>
      </c>
      <c r="B17" s="71">
        <f>'2 SEU NÚMERO'!$B$9/30*B9</f>
        <v/>
      </c>
      <c r="C17" s="62" t="n"/>
      <c r="D17" s="64" t="inlineStr">
        <is>
          <t>Receita diária × dias para receber. É seu, mas não está no banco.</t>
        </is>
      </c>
    </row>
    <row r="18" ht="21.75" customHeight="1" s="45">
      <c r="A18" s="76" t="inlineStr">
        <is>
          <t>Dinheiro parado em estoque</t>
        </is>
      </c>
      <c r="B18" s="71">
        <f>'1 ENTRADAS'!$D$30/30*B11</f>
        <v/>
      </c>
      <c r="C18" s="62" t="n"/>
      <c r="D18" s="64" t="inlineStr">
        <is>
          <t>Custo diário de mercadoria × dias de estoque.</t>
        </is>
      </c>
    </row>
    <row r="19" ht="30.75" customHeight="1" s="45">
      <c r="A19" s="76" t="inlineStr">
        <is>
          <t>(−) Crédito que os fornecedores te dão</t>
        </is>
      </c>
      <c r="B19" s="71">
        <f>('1 ENTRADAS'!$D$35)/30*B10</f>
        <v/>
      </c>
      <c r="C19" s="62" t="n"/>
      <c r="D19" s="64" t="inlineStr">
        <is>
          <t>Custos variáveis diários × dias para pagar. Prazo de fornecedor é capital de giro grátis.</t>
        </is>
      </c>
    </row>
    <row r="20" ht="43.5" customHeight="1" s="45">
      <c r="A20" s="58" t="inlineStr">
        <is>
          <t>(=) NECESSIDADE DE CAPITAL DE GIRO</t>
        </is>
      </c>
      <c r="B20" s="73">
        <f>MAX(0,B17+B18-B19)</f>
        <v/>
      </c>
      <c r="C20" s="62" t="n"/>
      <c r="D20" s="64" t="inlineStr">
        <is>
          <t>Quanto de dinheiro a operação exige para rodar, além do lucro. Se você cresce 30%, esse número cresce 30% também: crescer consome caixa.</t>
        </is>
      </c>
    </row>
    <row r="21" ht="30.75" customHeight="1" s="45">
      <c r="A21" s="76" t="inlineStr">
        <is>
          <t>Perda mensal com inadimplência</t>
        </is>
      </c>
      <c r="B21" s="71">
        <f>'2 SEU NÚMERO'!$B$9*B12</f>
        <v/>
      </c>
      <c r="C21" s="62" t="n"/>
      <c r="D21" s="64" t="inlineStr">
        <is>
          <t>Vendas que não viram dinheiro. Comparar com o resultado do mês é revelador.</t>
        </is>
      </c>
    </row>
    <row r="22" ht="21.75" customHeight="1" s="45">
      <c r="A22" s="58" t="inlineStr">
        <is>
          <t>Resultado do mês descontando a inadimplência</t>
        </is>
      </c>
      <c r="B22" s="73">
        <f>'2 SEU NÚMERO'!$B$14-B21</f>
        <v/>
      </c>
      <c r="C22" s="62" t="n"/>
      <c r="D22" s="64" t="inlineStr">
        <is>
          <t>O lucro que de fato tende a entrar.</t>
        </is>
      </c>
    </row>
    <row r="23"/>
    <row r="24" ht="21.75" customHeight="1" s="45">
      <c r="A24" s="48" t="inlineStr">
        <is>
          <t>3 · RESERVA DE EMERGÊNCIA  ·  regra de bolso: 3 a 6 meses de despesa fixa</t>
        </is>
      </c>
    </row>
    <row r="25" ht="21.75" customHeight="1" s="45">
      <c r="A25" s="76" t="inlineStr">
        <is>
          <t>Meta mínima: 3 meses de despesa fixa</t>
        </is>
      </c>
      <c r="B25" s="71">
        <f>'2 SEU NÚMERO'!$B$13*3</f>
        <v/>
      </c>
      <c r="C25" s="62" t="n"/>
      <c r="D25" s="64" t="inlineStr">
        <is>
          <t>Sobrevive a um trimestre ruim sem demitir nem atrasar.</t>
        </is>
      </c>
    </row>
    <row r="26" ht="21.75" customHeight="1" s="45">
      <c r="A26" s="76" t="inlineStr">
        <is>
          <t>Meta confortável: 6 meses de despesa fixa</t>
        </is>
      </c>
      <c r="B26" s="71">
        <f>'2 SEU NÚMERO'!$B$13*6</f>
        <v/>
      </c>
      <c r="C26" s="62" t="n"/>
      <c r="D26" s="64" t="inlineStr">
        <is>
          <t>Permite investir em crescimento sem medo.</t>
        </is>
      </c>
    </row>
    <row r="27" ht="21.75" customHeight="1" s="45">
      <c r="A27" s="58" t="inlineStr">
        <is>
          <t>Sua reserva cobre quantos meses de despesa fixa</t>
        </is>
      </c>
      <c r="B27" s="85">
        <f>IF('2 SEU NÚMERO'!$B$13=0,0,B13/'2 SEU NÚMERO'!$B$13)</f>
        <v/>
      </c>
      <c r="C27" s="62" t="n"/>
      <c r="D27" s="64" t="inlineStr">
        <is>
          <t>Verde ≥ 3 · Amarelo 1–3 · Vermelho &lt; 1.</t>
        </is>
      </c>
    </row>
    <row r="28" ht="30.75" customHeight="1" s="45">
      <c r="A28" s="76" t="inlineStr">
        <is>
          <t>Quanto falta para a reserva mínima</t>
        </is>
      </c>
      <c r="B28" s="71">
        <f>MAX(0,B25-B13)</f>
        <v/>
      </c>
      <c r="C28" s="62" t="n"/>
      <c r="D28" s="64" t="inlineStr">
        <is>
          <t>Se o lucro do mês fosse todo para a reserva, em quantos meses fecha? Veja na leitura abaixo.</t>
        </is>
      </c>
    </row>
    <row r="29"/>
    <row r="30" ht="21.75" customHeight="1" s="45">
      <c r="A30" s="48" t="inlineStr">
        <is>
          <t>LEITURA EM TEXTO</t>
        </is>
      </c>
    </row>
    <row r="31" ht="60" customHeight="1" s="45">
      <c r="A31" s="84">
        <f>IF('2 SEU NÚMERO'!$B$9=0,"Preencha a aba 1 ENTRADAS (e os prazos acima) para ver a leitura do seu caixa.","Sua operação prende "&amp;IF(B20&lt;0,"-","")&amp;"R$ "&amp;IF(ABS(ROUND(B20,0))&gt;=1000000,INT(ABS(ROUND(B20,0))/1000000)&amp;"."&amp;TEXT(MOD(INT(ABS(ROUND(B20,0))/1000),1000),"000")&amp;"."&amp;TEXT(MOD(ABS(ROUND(B20,0)),1000),"000"),IF(ABS(ROUND(B20,0))&gt;=1000,INT(ABS(ROUND(B20,0))/1000)&amp;"."&amp;TEXT(MOD(ABS(ROUND(B20,0)),1000),"000"),TEXT(ABS(ROUND(B20,0)),"0")))&amp;" em capital de giro (recebíveis + estoque − prazo de fornecedor). "&amp;IF(B20&gt;'2 SEU NÚMERO'!$B$14*3,"Isso é mais de 3 meses de lucro parado: crescer rápido sem crédito ou sem mudar prazos vai apertar o caixa.",IF(B20&gt;'2 SEU NÚMERO'!$B$14,"É mais que um mês de lucro. Antes de crescer, negocie prazo com fornecedor ou incentive Pix (desconto à vista costuma sair mais barato que antecipar cartão).","Sua operação é leve em caixa: bom sinal para crescer."))&amp;" A inadimplência de "&amp;TEXT(B12,"0.0%")&amp;" leva "&amp;IF(B21&lt;0,"-","")&amp;"R$ "&amp;IF(ABS(ROUND(B21,0))&gt;=1000000,INT(ABS(ROUND(B21,0))/1000000)&amp;"."&amp;TEXT(MOD(INT(ABS(ROUND(B21,0))/1000),1000),"000")&amp;"."&amp;TEXT(MOD(ABS(ROUND(B21,0)),1000),"000"),IF(ABS(ROUND(B21,0))&gt;=1000,INT(ABS(ROUND(B21,0))/1000)&amp;"."&amp;TEXT(MOD(ABS(ROUND(B21,0)),1000),"000"),TEXT(ABS(ROUND(B21,0)),"0")))&amp;" por mês.")</f>
        <v/>
      </c>
      <c r="B31" s="72" t="n"/>
      <c r="C31" s="72" t="n"/>
      <c r="D31" s="62" t="n"/>
    </row>
    <row r="32" ht="54" customHeight="1" s="45">
      <c r="A32" s="84">
        <f>IF('2 SEU NÚMERO'!$B$9=0,"","Reserva: "&amp;TEXT(B27,"0.0")&amp;" meses de despesa fixa cobertos. "&amp;IF(B27&gt;=3,"Está protegido: pode pensar em reinvestir o lucro.",IF('2 SEU NÚMERO'!$B$14&lt;=0,"Sem lucro não há como formar reserva: o problema vem antes, na aba 2.","Faltam "&amp;IF(B28&lt;0,"-","")&amp;"R$ "&amp;IF(ABS(ROUND(B28,0))&gt;=1000000,INT(ABS(ROUND(B28,0))/1000000)&amp;"."&amp;TEXT(MOD(INT(ABS(ROUND(B28,0))/1000),1000),"000")&amp;"."&amp;TEXT(MOD(ABS(ROUND(B28,0)),1000),"000"),IF(ABS(ROUND(B28,0))&gt;=1000,INT(ABS(ROUND(B28,0))/1000)&amp;"."&amp;TEXT(MOD(ABS(ROUND(B28,0)),1000),"000"),TEXT(ABS(ROUND(B28,0)),"0")))&amp;" para a reserva mínima. Guardando todo o resultado do mês, você chega lá em "&amp;TEXT(ROUNDUP(B28/'2 SEU NÚMERO'!$B$14,0),"0")&amp;" meses. Crescer sem reserva é apostar: forme a reserva e só então acelere.")))</f>
        <v/>
      </c>
      <c r="B32" s="72" t="n"/>
      <c r="C32" s="72" t="n"/>
      <c r="D32" s="62" t="n"/>
    </row>
    <row r="33"/>
    <row r="34"/>
    <row r="35" ht="18" customHeight="1" s="45">
      <c r="A35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7">
    <mergeCell ref="A8:D8"/>
    <mergeCell ref="B25:C25"/>
    <mergeCell ref="A35:D35"/>
    <mergeCell ref="B22:C22"/>
    <mergeCell ref="B27:C27"/>
    <mergeCell ref="B18:C18"/>
    <mergeCell ref="B21:C21"/>
    <mergeCell ref="A31:D31"/>
    <mergeCell ref="C10:D10"/>
    <mergeCell ref="A30:D30"/>
    <mergeCell ref="A15:D15"/>
    <mergeCell ref="A24:D24"/>
    <mergeCell ref="C9:D9"/>
    <mergeCell ref="B17:C17"/>
    <mergeCell ref="A1:D1"/>
    <mergeCell ref="C12:D12"/>
    <mergeCell ref="B5:D5"/>
    <mergeCell ref="C11:D11"/>
    <mergeCell ref="B19:C19"/>
    <mergeCell ref="B4:D4"/>
    <mergeCell ref="B28:C28"/>
    <mergeCell ref="A7:D7"/>
    <mergeCell ref="B20:C20"/>
    <mergeCell ref="C13:D13"/>
    <mergeCell ref="A2:D2"/>
    <mergeCell ref="B26:C26"/>
    <mergeCell ref="A32:D32"/>
  </mergeCells>
  <conditionalFormatting sqref="B27">
    <cfRule type="cellIs" rank="0" priority="2" equalAverage="0" operator="greaterThanOrEqual" aboveAverage="0" dxfId="0" text="" percent="0" bottom="0">
      <formula>3</formula>
    </cfRule>
    <cfRule type="cellIs" rank="0" priority="3" equalAverage="0" operator="between" aboveAverage="0" dxfId="1" text="" percent="0" bottom="0">
      <formula>1</formula>
      <formula>3</formula>
    </cfRule>
    <cfRule type="cellIs" rank="0" priority="4" equalAverage="0" operator="lessThan" aboveAverage="0" dxfId="2" text="" percent="0" bottom="0">
      <formula>1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E4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4" customWidth="1" style="44" min="1" max="1"/>
    <col width="17" customWidth="1" style="44" min="2" max="4"/>
    <col width="45" customWidth="1" style="44" min="5" max="5"/>
    <col width="3" customWidth="1" style="44" min="6" max="6"/>
  </cols>
  <sheetData>
    <row r="1" ht="30" customHeight="1" s="45">
      <c r="A1" s="46" t="inlineStr">
        <is>
          <t>4 · CRESCER  ·  quanto preciso faturar para viver do jeito que quero?</t>
        </is>
      </c>
    </row>
    <row r="2" ht="34.5" customHeight="1" s="45">
      <c r="A2" s="47" t="inlineStr">
        <is>
          <t>Duas perguntas que todo dono precisa responder: com quanto eu vivo hoje, e quanto preciso vender para chegar aonde quero. E três cenários para testar se o plano aguenta um mês ruim.</t>
        </is>
      </c>
    </row>
    <row r="3"/>
    <row r="4" ht="30.75" customHeight="1" s="45">
      <c r="A4" s="66" t="inlineStr">
        <is>
          <t>O QUE VOCÊ GANHA AQUI</t>
        </is>
      </c>
      <c r="B4" s="67" t="inlineStr">
        <is>
          <t>A meta de faturamento que sustenta o lucro que você quer, o efeito alavanca do crescimento e a resiliência do negócio em um cenário pessimista.</t>
        </is>
      </c>
    </row>
    <row r="5" ht="30.75" customHeight="1" s="45">
      <c r="A5" s="66" t="inlineStr">
        <is>
          <t>COMO PREENCHER</t>
        </is>
      </c>
      <c r="B5" s="67" t="inlineStr">
        <is>
          <t>2 células amarelas na seção 1 e as variações dos cenários na seção 3 (já vêm com o padrão da aula: −30% / 0 / +30%).  ·  ⏱ 5 min</t>
        </is>
      </c>
    </row>
    <row r="6"/>
    <row r="7" ht="21.75" customHeight="1" s="45">
      <c r="A7" s="48" t="inlineStr">
        <is>
          <t>1 · O LUCRO QUE VOCÊ QUER  →  A META DE FATURAMENTO</t>
        </is>
      </c>
    </row>
    <row r="8" ht="30.75" customHeight="1" s="45">
      <c r="A8" s="58" t="inlineStr">
        <is>
          <t>Quanto você quer que SOBRE por mês, além do pró-labore? (R$)</t>
        </is>
      </c>
      <c r="B8" s="70" t="n"/>
      <c r="C8" s="64" t="inlineStr">
        <is>
          <t>Ex.: R$ 5.000  ·  Pense no que esse lucro vai fazer: reserva, reinvestimento, distribuição. Um número, não uma faixa.</t>
        </is>
      </c>
      <c r="D8" s="72" t="n"/>
      <c r="E8" s="62" t="n"/>
    </row>
    <row r="9" ht="19.5" customHeight="1" s="45">
      <c r="A9" s="58" t="inlineStr">
        <is>
          <t>Faturamento necessário por mês para isso</t>
        </is>
      </c>
      <c r="B9" s="73">
        <f>IF('2 SEU NÚMERO'!$B$18&lt;=0,0,(B8+'2 SEU NÚMERO'!$B$13)/'2 SEU NÚMERO'!$B$18)</f>
        <v/>
      </c>
      <c r="C9" s="64" t="inlineStr">
        <is>
          <t>(lucro desejado + despesas fixas) ÷ margem de contribuição %.</t>
        </is>
      </c>
      <c r="D9" s="72" t="n"/>
      <c r="E9" s="62" t="n"/>
    </row>
    <row r="10" ht="30.75" customHeight="1" s="45">
      <c r="A10" s="76" t="inlineStr">
        <is>
          <t>Diferença em relação à receita de hoje</t>
        </is>
      </c>
      <c r="B10" s="71">
        <f>B9-'2 SEU NÚMERO'!$B$9</f>
        <v/>
      </c>
      <c r="C10" s="64" t="inlineStr">
        <is>
          <t>Positivo = quanto precisa vender a mais por mês. Negativo = você já passou da meta.</t>
        </is>
      </c>
      <c r="D10" s="72" t="n"/>
      <c r="E10" s="62" t="n"/>
    </row>
    <row r="11" ht="30.75" customHeight="1" s="45">
      <c r="A11" s="76" t="inlineStr">
        <is>
          <t>Crescimento necessário (%)</t>
        </is>
      </c>
      <c r="B11" s="86">
        <f>IF('2 SEU NÚMERO'!$B$9=0,0,B9/'2 SEU NÚMERO'!$B$9-1)</f>
        <v/>
      </c>
      <c r="C11" s="64" t="inlineStr">
        <is>
          <t>Acima de 50% em 12 meses pede um plano de verdade (Ferramenta 4). Até 20% costuma sair com ajuste de preço, recompra e funil (Ferramentas 2 e 3).</t>
        </is>
      </c>
      <c r="D11" s="72" t="n"/>
      <c r="E11" s="62" t="n"/>
    </row>
    <row r="12"/>
    <row r="13" ht="21.75" customHeight="1" s="45">
      <c r="A13" s="48" t="inlineStr">
        <is>
          <t>2 · A ESCADA DO CRESCIMENTO  ·  o lucro cresce mais rápido que a receita</t>
        </is>
      </c>
    </row>
    <row r="14" ht="30.75" customHeight="1" s="45">
      <c r="A14" s="56" t="inlineStr">
        <is>
          <t>💡 Como as despesas fixas já estão pagas, cada real a mais de venda entrega quase toda a margem de contribuição como lucro. É a alavanca do negócio. (Vale enquanto a estrutura aguenta: em algum degrau você precisará contratar, e a despesa fixa sobe.)</t>
        </is>
      </c>
    </row>
    <row r="15" ht="30.75" customHeight="1" s="45">
      <c r="A15" s="57" t="inlineStr">
        <is>
          <t>Cenário de receita</t>
        </is>
      </c>
      <c r="B15" s="57" t="inlineStr">
        <is>
          <t>Receita/mês (R$)</t>
        </is>
      </c>
      <c r="C15" s="57" t="inlineStr">
        <is>
          <t>Resultado (R$)</t>
        </is>
      </c>
      <c r="D15" s="57" t="inlineStr">
        <is>
          <t>Margem líquida</t>
        </is>
      </c>
      <c r="E15" s="57" t="inlineStr">
        <is>
          <t>Como ler</t>
        </is>
      </c>
    </row>
    <row r="16" ht="19.5" customHeight="1" s="45">
      <c r="A16" s="58" t="inlineStr">
        <is>
          <t>Receita atual</t>
        </is>
      </c>
      <c r="B16" s="71">
        <f>'2 SEU NÚMERO'!$B$9*1</f>
        <v/>
      </c>
      <c r="C16" s="73">
        <f>B16*'2 SEU NÚMERO'!$B$18-'2 SEU NÚMERO'!$B$13</f>
        <v/>
      </c>
      <c r="D16" s="78">
        <f>IF(B16=0,0,C16/B16)</f>
        <v/>
      </c>
      <c r="E16" s="64" t="inlineStr">
        <is>
          <t>Seu hoje.</t>
        </is>
      </c>
    </row>
    <row r="17" ht="19.5" customHeight="1" s="45">
      <c r="A17" s="58" t="inlineStr">
        <is>
          <t>+10%</t>
        </is>
      </c>
      <c r="B17" s="71">
        <f>'2 SEU NÚMERO'!$B$9*1.1</f>
        <v/>
      </c>
      <c r="C17" s="73">
        <f>B17*'2 SEU NÚMERO'!$B$18-'2 SEU NÚMERO'!$B$13</f>
        <v/>
      </c>
      <c r="D17" s="78">
        <f>IF(B17=0,0,C17/B17)</f>
        <v/>
      </c>
      <c r="E17" s="64" t="inlineStr">
        <is>
          <t>Costuma sair com preço e recompra.</t>
        </is>
      </c>
    </row>
    <row r="18" ht="19.5" customHeight="1" s="45">
      <c r="A18" s="58" t="inlineStr">
        <is>
          <t>+20%</t>
        </is>
      </c>
      <c r="B18" s="71">
        <f>'2 SEU NÚMERO'!$B$9*1.2</f>
        <v/>
      </c>
      <c r="C18" s="73">
        <f>B18*'2 SEU NÚMERO'!$B$18-'2 SEU NÚMERO'!$B$13</f>
        <v/>
      </c>
      <c r="D18" s="78">
        <f>IF(B18=0,0,C18/B18)</f>
        <v/>
      </c>
      <c r="E18" s="64" t="inlineStr">
        <is>
          <t>Funil e canais.</t>
        </is>
      </c>
    </row>
    <row r="19" ht="19.5" customHeight="1" s="45">
      <c r="A19" s="58" t="inlineStr">
        <is>
          <t>+30%</t>
        </is>
      </c>
      <c r="B19" s="71">
        <f>'2 SEU NÚMERO'!$B$9*1.3</f>
        <v/>
      </c>
      <c r="C19" s="73">
        <f>B19*'2 SEU NÚMERO'!$B$18-'2 SEU NÚMERO'!$B$13</f>
        <v/>
      </c>
      <c r="D19" s="78">
        <f>IF(B19=0,0,C19/B19)</f>
        <v/>
      </c>
      <c r="E19" s="64" t="inlineStr">
        <is>
          <t>Provavelmente exige gente nova.</t>
        </is>
      </c>
    </row>
    <row r="20" ht="19.5" customHeight="1" s="45">
      <c r="A20" s="58" t="inlineStr">
        <is>
          <t>+50%</t>
        </is>
      </c>
      <c r="B20" s="71">
        <f>'2 SEU NÚMERO'!$B$9*1.5</f>
        <v/>
      </c>
      <c r="C20" s="73">
        <f>B20*'2 SEU NÚMERO'!$B$18-'2 SEU NÚMERO'!$B$13</f>
        <v/>
      </c>
      <c r="D20" s="78">
        <f>IF(B20=0,0,C20/B20)</f>
        <v/>
      </c>
      <c r="E20" s="64" t="inlineStr">
        <is>
          <t>Recalcule as despesas fixas.</t>
        </is>
      </c>
    </row>
    <row r="21" ht="19.5" customHeight="1" s="45">
      <c r="A21" s="58" t="inlineStr">
        <is>
          <t>+100%</t>
        </is>
      </c>
      <c r="B21" s="71">
        <f>'2 SEU NÚMERO'!$B$9*2</f>
        <v/>
      </c>
      <c r="C21" s="73">
        <f>B21*'2 SEU NÚMERO'!$B$18-'2 SEU NÚMERO'!$B$13</f>
        <v/>
      </c>
      <c r="D21" s="78">
        <f>IF(B21=0,0,C21/B21)</f>
        <v/>
      </c>
      <c r="E21" s="64" t="inlineStr">
        <is>
          <t>Outra empresa: estrutura, caixa e gestão novos.</t>
        </is>
      </c>
    </row>
    <row r="22"/>
    <row r="23" ht="21.75" customHeight="1" s="45">
      <c r="A23" s="48" t="inlineStr">
        <is>
          <t>3 · TRÊS CENÁRIOS  ·  o plano aguenta um mês ruim?</t>
        </is>
      </c>
    </row>
    <row r="24" ht="30.75" customHeight="1" s="45">
      <c r="A24" s="56" t="inlineStr">
        <is>
          <t>💡 Regra da aula: o cenário base é o realista; o pessimista testa a resiliência (vendas 30% menores e inadimplência em dobro); o otimista mostra o potencial. Você pode mudar as variações nas células amarelas.</t>
        </is>
      </c>
    </row>
    <row r="25" ht="19.5" customHeight="1" s="45">
      <c r="A25" s="57" t="inlineStr">
        <is>
          <t>Indicador</t>
        </is>
      </c>
      <c r="B25" s="57" t="inlineStr">
        <is>
          <t>Pessimista</t>
        </is>
      </c>
      <c r="C25" s="57" t="inlineStr">
        <is>
          <t>Base</t>
        </is>
      </c>
      <c r="D25" s="57" t="inlineStr">
        <is>
          <t>Otimista</t>
        </is>
      </c>
      <c r="E25" s="57" t="inlineStr">
        <is>
          <t>Como ler</t>
        </is>
      </c>
    </row>
    <row r="26" ht="15" customHeight="1" s="45">
      <c r="A26" s="58" t="inlineStr">
        <is>
          <t>Variação das vendas</t>
        </is>
      </c>
      <c r="B26" s="87" t="n">
        <v>-0.3</v>
      </c>
      <c r="C26" s="87" t="n">
        <v>0</v>
      </c>
      <c r="D26" s="87" t="n">
        <v>0.3</v>
      </c>
      <c r="E26" s="64" t="inlineStr">
        <is>
          <t>Padrão da aula: −30% / 0 / +30%.</t>
        </is>
      </c>
    </row>
    <row r="27" ht="15" customHeight="1" s="45">
      <c r="A27" s="58" t="inlineStr">
        <is>
          <t>Inadimplência (% da receita)</t>
        </is>
      </c>
      <c r="B27" s="88">
        <f>'3 CAIXA'!$B$12*2</f>
        <v/>
      </c>
      <c r="C27" s="88">
        <f>'3 CAIXA'!$B$12</f>
        <v/>
      </c>
      <c r="D27" s="88">
        <f>'3 CAIXA'!$B$12</f>
        <v/>
      </c>
      <c r="E27" s="64" t="inlineStr">
        <is>
          <t>Vem da aba 3 CAIXA. No pessimista, dobra.</t>
        </is>
      </c>
    </row>
    <row r="28" ht="19.5" customHeight="1" s="45">
      <c r="A28" s="76" t="inlineStr">
        <is>
          <t>Receita / mês</t>
        </is>
      </c>
      <c r="B28" s="71">
        <f>'2 SEU NÚMERO'!$B$9*(1+B26)</f>
        <v/>
      </c>
      <c r="C28" s="71">
        <f>'2 SEU NÚMERO'!$B$9*(1+C26)</f>
        <v/>
      </c>
      <c r="D28" s="71">
        <f>'2 SEU NÚMERO'!$B$9*(1+D26)</f>
        <v/>
      </c>
      <c r="E28" s="64" t="inlineStr">
        <is>
          <t>Receita de hoje ajustada pela variação.</t>
        </is>
      </c>
    </row>
    <row r="29" ht="19.5" customHeight="1" s="45">
      <c r="A29" s="76" t="inlineStr">
        <is>
          <t>Margem de contribuição</t>
        </is>
      </c>
      <c r="B29" s="71">
        <f>B28*'2 SEU NÚMERO'!$B$18</f>
        <v/>
      </c>
      <c r="C29" s="71">
        <f>C28*'2 SEU NÚMERO'!$B$18</f>
        <v/>
      </c>
      <c r="D29" s="71">
        <f>D28*'2 SEU NÚMERO'!$B$18</f>
        <v/>
      </c>
      <c r="E29" s="64" t="inlineStr">
        <is>
          <t>Mantém a mesma margem % de hoje.</t>
        </is>
      </c>
    </row>
    <row r="30" ht="30.75" customHeight="1" s="45">
      <c r="A30" s="76" t="inlineStr">
        <is>
          <t>(−) Despesas fixas</t>
        </is>
      </c>
      <c r="B30" s="71">
        <f>'2 SEU NÚMERO'!$B$13</f>
        <v/>
      </c>
      <c r="C30" s="71">
        <f>'2 SEU NÚMERO'!$B$13</f>
        <v/>
      </c>
      <c r="D30" s="71">
        <f>'2 SEU NÚMERO'!$B$13</f>
        <v/>
      </c>
      <c r="E30" s="64" t="inlineStr">
        <is>
          <t>Não mudam com a venda: é o que dói no pessimista.</t>
        </is>
      </c>
    </row>
    <row r="31" ht="19.5" customHeight="1" s="45">
      <c r="A31" s="76" t="inlineStr">
        <is>
          <t>(−) Perda com inadimplência</t>
        </is>
      </c>
      <c r="B31" s="71">
        <f>B28*B27</f>
        <v/>
      </c>
      <c r="C31" s="71">
        <f>C28*C27</f>
        <v/>
      </c>
      <c r="D31" s="71">
        <f>D28*D27</f>
        <v/>
      </c>
      <c r="E31" s="64" t="inlineStr">
        <is>
          <t>Receita × inadimplência do cenário.</t>
        </is>
      </c>
    </row>
    <row r="32" ht="19.5" customHeight="1" s="45">
      <c r="A32" s="58" t="inlineStr">
        <is>
          <t>(=) RESULTADO / MÊS</t>
        </is>
      </c>
      <c r="B32" s="73">
        <f>B29-B30-B31</f>
        <v/>
      </c>
      <c r="C32" s="73">
        <f>C29-C30-C31</f>
        <v/>
      </c>
      <c r="D32" s="73">
        <f>D29-D30-D31</f>
        <v/>
      </c>
      <c r="E32" s="64" t="inlineStr">
        <is>
          <t>O que sobra em cada cenário.</t>
        </is>
      </c>
    </row>
    <row r="33" ht="19.5" customHeight="1" s="45">
      <c r="A33" s="76" t="inlineStr">
        <is>
          <t>Margem líquida</t>
        </is>
      </c>
      <c r="B33" s="78">
        <f>IF(B28=0,0,B32/B28)</f>
        <v/>
      </c>
      <c r="C33" s="78">
        <f>IF(C28=0,0,C32/C28)</f>
        <v/>
      </c>
      <c r="D33" s="78">
        <f>IF(D28=0,0,D32/D28)</f>
        <v/>
      </c>
      <c r="E33" s="64" t="inlineStr">
        <is>
          <t>Verde ≥ 10% · Amarelo 5–10% · Vermelho &lt; 5%.</t>
        </is>
      </c>
    </row>
    <row r="34" ht="19.5" customHeight="1" s="45">
      <c r="A34" s="76" t="inlineStr">
        <is>
          <t>Folga sobre o ponto de equilíbrio</t>
        </is>
      </c>
      <c r="B34" s="86">
        <f>IF('2 SEU NÚMERO'!$B$19=0,0,B28/'2 SEU NÚMERO'!$B$19-1)</f>
        <v/>
      </c>
      <c r="C34" s="86">
        <f>IF('2 SEU NÚMERO'!$B$19=0,0,C28/'2 SEU NÚMERO'!$B$19-1)</f>
        <v/>
      </c>
      <c r="D34" s="86">
        <f>IF('2 SEU NÚMERO'!$B$19=0,0,D28/'2 SEU NÚMERO'!$B$19-1)</f>
        <v/>
      </c>
      <c r="E34" s="64" t="inlineStr">
        <is>
          <t>Negativo = abaixo do equilíbrio nesse cenário.</t>
        </is>
      </c>
    </row>
    <row r="35" ht="30.75" customHeight="1" s="45">
      <c r="A35" s="76" t="inlineStr">
        <is>
          <t>Resultado em 12 meses</t>
        </is>
      </c>
      <c r="B35" s="71">
        <f>B32*12</f>
        <v/>
      </c>
      <c r="C35" s="71">
        <f>C32*12</f>
        <v/>
      </c>
      <c r="D35" s="71">
        <f>D32*12</f>
        <v/>
      </c>
      <c r="E35" s="64" t="inlineStr">
        <is>
          <t>Para comparar com o investimento que você pretende fazer.</t>
        </is>
      </c>
    </row>
    <row r="36"/>
    <row r="37" ht="21.75" customHeight="1" s="45">
      <c r="A37" s="48" t="inlineStr">
        <is>
          <t>LEITURA EM TEXTO</t>
        </is>
      </c>
    </row>
    <row r="38" ht="55.5" customHeight="1" s="45">
      <c r="A38" s="84">
        <f>IF('2 SEU NÚMERO'!$B$9=0,"Preencha a aba 1 ENTRADAS para ver a leitura.",IF(B8=0,"Digite o lucro que você quer por mês (seção 1) para ver a meta de faturamento.","Para sobrar "&amp;IF(B8&lt;0,"-","")&amp;"R$ "&amp;IF(ABS(ROUND(B8,0))&gt;=1000000,INT(ABS(ROUND(B8,0))/1000000)&amp;"."&amp;TEXT(MOD(INT(ABS(ROUND(B8,0))/1000),1000),"000")&amp;"."&amp;TEXT(MOD(ABS(ROUND(B8,0)),1000),"000"),IF(ABS(ROUND(B8,0))&gt;=1000,INT(ABS(ROUND(B8,0))/1000)&amp;"."&amp;TEXT(MOD(ABS(ROUND(B8,0)),1000),"000"),TEXT(ABS(ROUND(B8,0)),"0")))&amp;" por mês, você precisa faturar "&amp;IF(B9&lt;0,"-","")&amp;"R$ "&amp;IF(ABS(ROUND(B9,0))&gt;=1000000,INT(ABS(ROUND(B9,0))/1000000)&amp;"."&amp;TEXT(MOD(INT(ABS(ROUND(B9,0))/1000),1000),"000")&amp;"."&amp;TEXT(MOD(ABS(ROUND(B9,0)),1000),"000"),IF(ABS(ROUND(B9,0))&gt;=1000,INT(ABS(ROUND(B9,0))/1000)&amp;"."&amp;TEXT(MOD(ABS(ROUND(B9,0)),1000),"000"),TEXT(ABS(ROUND(B9,0)),"0")))&amp;" ("&amp;IF(B11&gt;=0,TEXT(B11,"0%")&amp;" a mais que hoje","já alcançado")&amp;"). "&amp;IF(B11&gt;0.5,"Crescimento acima de 50%: isso não sai de ajuste, sai de estratégia. Leve esse número para a Ferramenta 4.",IF(B11&gt;0.2,"Entre 20% e 50%: funil, recompra e canais (Ferramentas 2 e 3) costumam dar conta.",IF(B11&gt;0,"Até 20%: preço e recompra resolvem. Comece pelo ticket.","Meta batida: a pergunta agora é o que fazer com o lucro (aba 5).")))))</f>
        <v/>
      </c>
      <c r="B38" s="72" t="n"/>
      <c r="C38" s="72" t="n"/>
      <c r="D38" s="72" t="n"/>
      <c r="E38" s="62" t="n"/>
    </row>
    <row r="39" ht="49.5" customHeight="1" s="45">
      <c r="A39" s="84">
        <f>IF('2 SEU NÚMERO'!$B$9=0,"","No cenário pessimista (vendas "&amp;TEXT(B26,"0%")&amp;", inadimplência "&amp;TEXT(B27,"0.0%")&amp;"), o resultado seria "&amp;IF(B32&lt;0,"-","")&amp;"R$ "&amp;IF(ABS(ROUND(B32,0))&gt;=1000000,INT(ABS(ROUND(B32,0))/1000000)&amp;"."&amp;TEXT(MOD(INT(ABS(ROUND(B32,0))/1000),1000),"000")&amp;"."&amp;TEXT(MOD(ABS(ROUND(B32,0)),1000),"000"),IF(ABS(ROUND(B32,0))&gt;=1000,INT(ABS(ROUND(B32,0))/1000)&amp;"."&amp;TEXT(MOD(ABS(ROUND(B32,0)),1000),"000"),TEXT(ABS(ROUND(B32,0)),"0")))&amp;" por mês. "&amp;IF(B32&lt;0,"A empresa entra no vermelho num trimestre ruim: a reserva da aba 3 precisa cobrir isso, e reduzir despesa fixa deveria estar no plano.","Mesmo no pessimista há lucro: a estrutura é resiliente. Pode crescer com mais segurança."))</f>
        <v/>
      </c>
      <c r="B39" s="72" t="n"/>
      <c r="C39" s="72" t="n"/>
      <c r="D39" s="72" t="n"/>
      <c r="E39" s="62" t="n"/>
    </row>
    <row r="40"/>
    <row r="41"/>
    <row r="42" ht="18" customHeight="1" s="45">
      <c r="A42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7">
    <mergeCell ref="A39:E39"/>
    <mergeCell ref="C11:E11"/>
    <mergeCell ref="A24:E24"/>
    <mergeCell ref="A2:E2"/>
    <mergeCell ref="B4:E4"/>
    <mergeCell ref="A38:E38"/>
    <mergeCell ref="A7:E7"/>
    <mergeCell ref="A42:E42"/>
    <mergeCell ref="C8:E8"/>
    <mergeCell ref="C9:E9"/>
    <mergeCell ref="A1:E1"/>
    <mergeCell ref="A23:E23"/>
    <mergeCell ref="A37:E37"/>
    <mergeCell ref="B5:E5"/>
    <mergeCell ref="A14:E14"/>
    <mergeCell ref="A13:E13"/>
    <mergeCell ref="C10:E10"/>
  </mergeCells>
  <conditionalFormatting sqref="B33:D33">
    <cfRule type="cellIs" rank="0" priority="2" equalAverage="0" operator="greaterThanOrEqual" aboveAverage="0" dxfId="0" text="" percent="0" bottom="0">
      <formula>0.1</formula>
    </cfRule>
    <cfRule type="cellIs" rank="0" priority="3" equalAverage="0" operator="between" aboveAverage="0" dxfId="1" text="" percent="0" bottom="0">
      <formula>0.05</formula>
      <formula>0.1</formula>
    </cfRule>
    <cfRule type="cellIs" rank="0" priority="4" equalAverage="0" operator="lessThan" aboveAverage="0" dxfId="2" text="" percent="0" bottom="0">
      <formula>0.05</formula>
    </cfRule>
  </conditionalFormatting>
  <conditionalFormatting sqref="B34:D34">
    <cfRule type="cellIs" rank="0" priority="5" equalAverage="0" operator="greaterThanOrEqual" aboveAverage="0" dxfId="0" text="" percent="0" bottom="0">
      <formula>0.2</formula>
    </cfRule>
    <cfRule type="cellIs" rank="0" priority="6" equalAverage="0" operator="between" aboveAverage="0" dxfId="1" text="" percent="0" bottom="0">
      <formula>0</formula>
      <formula>0.2</formula>
    </cfRule>
    <cfRule type="cellIs" rank="0" priority="7" equalAverage="0" operator="lessThan" aboveAverage="0" dxfId="2" text="" percent="0" bottom="0">
      <formula>0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H4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0" customWidth="1" style="44" min="1" max="1"/>
    <col width="17" customWidth="1" style="44" min="2" max="8"/>
    <col width="3" customWidth="1" style="44" min="9" max="9"/>
  </cols>
  <sheetData>
    <row r="1" ht="30" customHeight="1" s="45">
      <c r="A1" s="46" t="inlineStr">
        <is>
          <t>5 · PLANO 12 MESES  ·  projeção simples do seu resultado</t>
        </is>
      </c>
    </row>
    <row r="2" ht="34.5" customHeight="1" s="45">
      <c r="A2" s="47" t="inlineStr">
        <is>
          <t>Começa da sua realidade (mês 1 = aba 2) e cresce pelo % que você escolher. Se algum mês for diferente (sazonalidade, contrato novo), ajuste na coluna amarela.</t>
        </is>
      </c>
    </row>
    <row r="3"/>
    <row r="4" ht="16.5" customHeight="1" s="45">
      <c r="A4" s="66" t="inlineStr">
        <is>
          <t>O QUE VOCÊ GANHA AQUI</t>
        </is>
      </c>
      <c r="B4" s="67" t="inlineStr">
        <is>
          <t>Uma projeção defensável de 12 meses, o mês em que a nova estrutura se paga e para onde vai o resultado.</t>
        </is>
      </c>
    </row>
    <row r="5" ht="30.75" customHeight="1" s="45">
      <c r="A5" s="66" t="inlineStr">
        <is>
          <t>COMO PREENCHER</t>
        </is>
      </c>
      <c r="B5" s="67" t="inlineStr">
        <is>
          <t>Defina o crescimento mensal (célula amarela). Opcional: ajuste meses específicos e informe a despesa fixa nova (ex.: uma contratação) e a partir de qual mês.  ·  ⏱ 5 min</t>
        </is>
      </c>
    </row>
    <row r="6"/>
    <row r="7" ht="21.75" customHeight="1" s="45">
      <c r="A7" s="48" t="inlineStr">
        <is>
          <t>1 · PREMISSAS</t>
        </is>
      </c>
    </row>
    <row r="8" ht="57.75" customHeight="1" s="45">
      <c r="A8" s="58" t="inlineStr">
        <is>
          <t>Crescimento de receita por mês (%)</t>
        </is>
      </c>
      <c r="B8" s="77" t="n"/>
      <c r="C8" s="64" t="inlineStr">
        <is>
          <t>Ex.: 3%  ·  3% ao mês = ~43% no ano. 5% ao mês = ~80% no ano. Seja honesto: qual foi o seu crescimento nos últimos 12 meses?</t>
        </is>
      </c>
      <c r="D8" s="72" t="n"/>
      <c r="E8" s="72" t="n"/>
      <c r="F8" s="72" t="n"/>
      <c r="G8" s="72" t="n"/>
      <c r="H8" s="62" t="n"/>
    </row>
    <row r="9" ht="70.5" customHeight="1" s="45">
      <c r="A9" s="58" t="inlineStr">
        <is>
          <t>Despesa fixa NOVA que vai entrar (R$/mês)</t>
        </is>
      </c>
      <c r="B9" s="70" t="n"/>
      <c r="C9" s="64" t="inlineStr">
        <is>
          <t>Ex.: R$ 3.400  ·  Uma contratação, um ponto novo, um software. Deixe em branco se não houver.</t>
        </is>
      </c>
      <c r="D9" s="72" t="n"/>
      <c r="E9" s="72" t="n"/>
      <c r="F9" s="72" t="n"/>
      <c r="G9" s="72" t="n"/>
      <c r="H9" s="62" t="n"/>
    </row>
    <row r="10" ht="43.5" customHeight="1" s="45">
      <c r="A10" s="58" t="inlineStr">
        <is>
          <t>A partir de qual mês (1 a 12)</t>
        </is>
      </c>
      <c r="B10" s="69" t="n"/>
      <c r="C10" s="64" t="inlineStr">
        <is>
          <t>Ex.: 4</t>
        </is>
      </c>
      <c r="D10" s="72" t="n"/>
      <c r="E10" s="72" t="n"/>
      <c r="F10" s="72" t="n"/>
      <c r="G10" s="72" t="n"/>
      <c r="H10" s="62" t="n"/>
    </row>
    <row r="11"/>
    <row r="12" ht="21.75" customHeight="1" s="45">
      <c r="A12" s="48" t="inlineStr">
        <is>
          <t>2 · PROJEÇÃO MÊS A MÊS  ·  calculada (ajuste só a coluna amarela se precisar)</t>
        </is>
      </c>
    </row>
    <row r="13" ht="30.75" customHeight="1" s="45">
      <c r="A13" s="57" t="inlineStr">
        <is>
          <t>Mês</t>
        </is>
      </c>
      <c r="B13" s="57" t="inlineStr">
        <is>
          <t>Receita projetada</t>
        </is>
      </c>
      <c r="C13" s="57" t="inlineStr">
        <is>
          <t>Ajuste manual (opcional)</t>
        </is>
      </c>
      <c r="D13" s="57" t="inlineStr">
        <is>
          <t>Receita usada</t>
        </is>
      </c>
      <c r="E13" s="57" t="inlineStr">
        <is>
          <t>Impostos + custos variáveis</t>
        </is>
      </c>
      <c r="F13" s="57" t="inlineStr">
        <is>
          <t>Despesas fixas</t>
        </is>
      </c>
      <c r="G13" s="57" t="inlineStr">
        <is>
          <t>Resultado</t>
        </is>
      </c>
      <c r="H13" s="57" t="inlineStr">
        <is>
          <t>Acumulado</t>
        </is>
      </c>
    </row>
    <row r="14" ht="18.75" customHeight="1" s="45">
      <c r="A14" s="89" t="inlineStr">
        <is>
          <t>M1</t>
        </is>
      </c>
      <c r="B14" s="71">
        <f>'2 SEU NÚMERO'!$B$9</f>
        <v/>
      </c>
      <c r="C14" s="70" t="n"/>
      <c r="D14" s="73">
        <f>IF(C14="",B14,C14)</f>
        <v/>
      </c>
      <c r="E14" s="71">
        <f>D14*IF('2 SEU NÚMERO'!$B$9=0,0,('2 SEU NÚMERO'!$B$11+'2 SEU NÚMERO'!$B$10)/'2 SEU NÚMERO'!$B$9)</f>
        <v/>
      </c>
      <c r="F14" s="71">
        <f>'2 SEU NÚMERO'!$B$13+IF(AND($B$9&lt;&gt;"",$B$10&lt;&gt;"",1&gt;=$B$10),$B$9,0)</f>
        <v/>
      </c>
      <c r="G14" s="73">
        <f>D14-E14-F14</f>
        <v/>
      </c>
      <c r="H14" s="71">
        <f>G14</f>
        <v/>
      </c>
    </row>
    <row r="15" ht="18.75" customHeight="1" s="45">
      <c r="A15" s="89" t="inlineStr">
        <is>
          <t>M2</t>
        </is>
      </c>
      <c r="B15" s="71">
        <f>D14*(1+$B$8)</f>
        <v/>
      </c>
      <c r="C15" s="70" t="n"/>
      <c r="D15" s="73">
        <f>IF(C15="",B15,C15)</f>
        <v/>
      </c>
      <c r="E15" s="71">
        <f>D15*IF('2 SEU NÚMERO'!$B$9=0,0,('2 SEU NÚMERO'!$B$11+'2 SEU NÚMERO'!$B$10)/'2 SEU NÚMERO'!$B$9)</f>
        <v/>
      </c>
      <c r="F15" s="71">
        <f>'2 SEU NÚMERO'!$B$13+IF(AND($B$9&lt;&gt;"",$B$10&lt;&gt;"",2&gt;=$B$10),$B$9,0)</f>
        <v/>
      </c>
      <c r="G15" s="73">
        <f>D15-E15-F15</f>
        <v/>
      </c>
      <c r="H15" s="71">
        <f>H14+G15</f>
        <v/>
      </c>
    </row>
    <row r="16" ht="18.75" customHeight="1" s="45">
      <c r="A16" s="89" t="inlineStr">
        <is>
          <t>M3</t>
        </is>
      </c>
      <c r="B16" s="71">
        <f>D15*(1+$B$8)</f>
        <v/>
      </c>
      <c r="C16" s="70" t="n"/>
      <c r="D16" s="73">
        <f>IF(C16="",B16,C16)</f>
        <v/>
      </c>
      <c r="E16" s="71">
        <f>D16*IF('2 SEU NÚMERO'!$B$9=0,0,('2 SEU NÚMERO'!$B$11+'2 SEU NÚMERO'!$B$10)/'2 SEU NÚMERO'!$B$9)</f>
        <v/>
      </c>
      <c r="F16" s="71">
        <f>'2 SEU NÚMERO'!$B$13+IF(AND($B$9&lt;&gt;"",$B$10&lt;&gt;"",3&gt;=$B$10),$B$9,0)</f>
        <v/>
      </c>
      <c r="G16" s="73">
        <f>D16-E16-F16</f>
        <v/>
      </c>
      <c r="H16" s="71">
        <f>H15+G16</f>
        <v/>
      </c>
    </row>
    <row r="17" ht="18.75" customHeight="1" s="45">
      <c r="A17" s="89" t="inlineStr">
        <is>
          <t>M4</t>
        </is>
      </c>
      <c r="B17" s="71">
        <f>D16*(1+$B$8)</f>
        <v/>
      </c>
      <c r="C17" s="70" t="n"/>
      <c r="D17" s="73">
        <f>IF(C17="",B17,C17)</f>
        <v/>
      </c>
      <c r="E17" s="71">
        <f>D17*IF('2 SEU NÚMERO'!$B$9=0,0,('2 SEU NÚMERO'!$B$11+'2 SEU NÚMERO'!$B$10)/'2 SEU NÚMERO'!$B$9)</f>
        <v/>
      </c>
      <c r="F17" s="71">
        <f>'2 SEU NÚMERO'!$B$13+IF(AND($B$9&lt;&gt;"",$B$10&lt;&gt;"",4&gt;=$B$10),$B$9,0)</f>
        <v/>
      </c>
      <c r="G17" s="73">
        <f>D17-E17-F17</f>
        <v/>
      </c>
      <c r="H17" s="71">
        <f>H16+G17</f>
        <v/>
      </c>
    </row>
    <row r="18" ht="18.75" customHeight="1" s="45">
      <c r="A18" s="89" t="inlineStr">
        <is>
          <t>M5</t>
        </is>
      </c>
      <c r="B18" s="71">
        <f>D17*(1+$B$8)</f>
        <v/>
      </c>
      <c r="C18" s="70" t="n"/>
      <c r="D18" s="73">
        <f>IF(C18="",B18,C18)</f>
        <v/>
      </c>
      <c r="E18" s="71">
        <f>D18*IF('2 SEU NÚMERO'!$B$9=0,0,('2 SEU NÚMERO'!$B$11+'2 SEU NÚMERO'!$B$10)/'2 SEU NÚMERO'!$B$9)</f>
        <v/>
      </c>
      <c r="F18" s="71">
        <f>'2 SEU NÚMERO'!$B$13+IF(AND($B$9&lt;&gt;"",$B$10&lt;&gt;"",5&gt;=$B$10),$B$9,0)</f>
        <v/>
      </c>
      <c r="G18" s="73">
        <f>D18-E18-F18</f>
        <v/>
      </c>
      <c r="H18" s="71">
        <f>H17+G18</f>
        <v/>
      </c>
    </row>
    <row r="19" ht="18.75" customHeight="1" s="45">
      <c r="A19" s="89" t="inlineStr">
        <is>
          <t>M6</t>
        </is>
      </c>
      <c r="B19" s="71">
        <f>D18*(1+$B$8)</f>
        <v/>
      </c>
      <c r="C19" s="70" t="n"/>
      <c r="D19" s="73">
        <f>IF(C19="",B19,C19)</f>
        <v/>
      </c>
      <c r="E19" s="71">
        <f>D19*IF('2 SEU NÚMERO'!$B$9=0,0,('2 SEU NÚMERO'!$B$11+'2 SEU NÚMERO'!$B$10)/'2 SEU NÚMERO'!$B$9)</f>
        <v/>
      </c>
      <c r="F19" s="71">
        <f>'2 SEU NÚMERO'!$B$13+IF(AND($B$9&lt;&gt;"",$B$10&lt;&gt;"",6&gt;=$B$10),$B$9,0)</f>
        <v/>
      </c>
      <c r="G19" s="73">
        <f>D19-E19-F19</f>
        <v/>
      </c>
      <c r="H19" s="71">
        <f>H18+G19</f>
        <v/>
      </c>
    </row>
    <row r="20" ht="18.75" customHeight="1" s="45">
      <c r="A20" s="89" t="inlineStr">
        <is>
          <t>M7</t>
        </is>
      </c>
      <c r="B20" s="71">
        <f>D19*(1+$B$8)</f>
        <v/>
      </c>
      <c r="C20" s="70" t="n"/>
      <c r="D20" s="73">
        <f>IF(C20="",B20,C20)</f>
        <v/>
      </c>
      <c r="E20" s="71">
        <f>D20*IF('2 SEU NÚMERO'!$B$9=0,0,('2 SEU NÚMERO'!$B$11+'2 SEU NÚMERO'!$B$10)/'2 SEU NÚMERO'!$B$9)</f>
        <v/>
      </c>
      <c r="F20" s="71">
        <f>'2 SEU NÚMERO'!$B$13+IF(AND($B$9&lt;&gt;"",$B$10&lt;&gt;"",7&gt;=$B$10),$B$9,0)</f>
        <v/>
      </c>
      <c r="G20" s="73">
        <f>D20-E20-F20</f>
        <v/>
      </c>
      <c r="H20" s="71">
        <f>H19+G20</f>
        <v/>
      </c>
    </row>
    <row r="21" ht="18.75" customHeight="1" s="45">
      <c r="A21" s="89" t="inlineStr">
        <is>
          <t>M8</t>
        </is>
      </c>
      <c r="B21" s="71">
        <f>D20*(1+$B$8)</f>
        <v/>
      </c>
      <c r="C21" s="70" t="n"/>
      <c r="D21" s="73">
        <f>IF(C21="",B21,C21)</f>
        <v/>
      </c>
      <c r="E21" s="71">
        <f>D21*IF('2 SEU NÚMERO'!$B$9=0,0,('2 SEU NÚMERO'!$B$11+'2 SEU NÚMERO'!$B$10)/'2 SEU NÚMERO'!$B$9)</f>
        <v/>
      </c>
      <c r="F21" s="71">
        <f>'2 SEU NÚMERO'!$B$13+IF(AND($B$9&lt;&gt;"",$B$10&lt;&gt;"",8&gt;=$B$10),$B$9,0)</f>
        <v/>
      </c>
      <c r="G21" s="73">
        <f>D21-E21-F21</f>
        <v/>
      </c>
      <c r="H21" s="71">
        <f>H20+G21</f>
        <v/>
      </c>
    </row>
    <row r="22" ht="18.75" customHeight="1" s="45">
      <c r="A22" s="89" t="inlineStr">
        <is>
          <t>M9</t>
        </is>
      </c>
      <c r="B22" s="71">
        <f>D21*(1+$B$8)</f>
        <v/>
      </c>
      <c r="C22" s="70" t="n"/>
      <c r="D22" s="73">
        <f>IF(C22="",B22,C22)</f>
        <v/>
      </c>
      <c r="E22" s="71">
        <f>D22*IF('2 SEU NÚMERO'!$B$9=0,0,('2 SEU NÚMERO'!$B$11+'2 SEU NÚMERO'!$B$10)/'2 SEU NÚMERO'!$B$9)</f>
        <v/>
      </c>
      <c r="F22" s="71">
        <f>'2 SEU NÚMERO'!$B$13+IF(AND($B$9&lt;&gt;"",$B$10&lt;&gt;"",9&gt;=$B$10),$B$9,0)</f>
        <v/>
      </c>
      <c r="G22" s="73">
        <f>D22-E22-F22</f>
        <v/>
      </c>
      <c r="H22" s="71">
        <f>H21+G22</f>
        <v/>
      </c>
    </row>
    <row r="23" ht="18.75" customHeight="1" s="45">
      <c r="A23" s="89" t="inlineStr">
        <is>
          <t>M10</t>
        </is>
      </c>
      <c r="B23" s="71">
        <f>D22*(1+$B$8)</f>
        <v/>
      </c>
      <c r="C23" s="70" t="n"/>
      <c r="D23" s="73">
        <f>IF(C23="",B23,C23)</f>
        <v/>
      </c>
      <c r="E23" s="71">
        <f>D23*IF('2 SEU NÚMERO'!$B$9=0,0,('2 SEU NÚMERO'!$B$11+'2 SEU NÚMERO'!$B$10)/'2 SEU NÚMERO'!$B$9)</f>
        <v/>
      </c>
      <c r="F23" s="71">
        <f>'2 SEU NÚMERO'!$B$13+IF(AND($B$9&lt;&gt;"",$B$10&lt;&gt;"",10&gt;=$B$10),$B$9,0)</f>
        <v/>
      </c>
      <c r="G23" s="73">
        <f>D23-E23-F23</f>
        <v/>
      </c>
      <c r="H23" s="71">
        <f>H22+G23</f>
        <v/>
      </c>
    </row>
    <row r="24" ht="18.75" customHeight="1" s="45">
      <c r="A24" s="89" t="inlineStr">
        <is>
          <t>M11</t>
        </is>
      </c>
      <c r="B24" s="71">
        <f>D23*(1+$B$8)</f>
        <v/>
      </c>
      <c r="C24" s="70" t="n"/>
      <c r="D24" s="73">
        <f>IF(C24="",B24,C24)</f>
        <v/>
      </c>
      <c r="E24" s="71">
        <f>D24*IF('2 SEU NÚMERO'!$B$9=0,0,('2 SEU NÚMERO'!$B$11+'2 SEU NÚMERO'!$B$10)/'2 SEU NÚMERO'!$B$9)</f>
        <v/>
      </c>
      <c r="F24" s="71">
        <f>'2 SEU NÚMERO'!$B$13+IF(AND($B$9&lt;&gt;"",$B$10&lt;&gt;"",11&gt;=$B$10),$B$9,0)</f>
        <v/>
      </c>
      <c r="G24" s="73">
        <f>D24-E24-F24</f>
        <v/>
      </c>
      <c r="H24" s="71">
        <f>H23+G24</f>
        <v/>
      </c>
    </row>
    <row r="25" ht="18.75" customHeight="1" s="45">
      <c r="A25" s="89" t="inlineStr">
        <is>
          <t>M12</t>
        </is>
      </c>
      <c r="B25" s="71">
        <f>D24*(1+$B$8)</f>
        <v/>
      </c>
      <c r="C25" s="70" t="n"/>
      <c r="D25" s="73">
        <f>IF(C25="",B25,C25)</f>
        <v/>
      </c>
      <c r="E25" s="71">
        <f>D25*IF('2 SEU NÚMERO'!$B$9=0,0,('2 SEU NÚMERO'!$B$11+'2 SEU NÚMERO'!$B$10)/'2 SEU NÚMERO'!$B$9)</f>
        <v/>
      </c>
      <c r="F25" s="71">
        <f>'2 SEU NÚMERO'!$B$13+IF(AND($B$9&lt;&gt;"",$B$10&lt;&gt;"",12&gt;=$B$10),$B$9,0)</f>
        <v/>
      </c>
      <c r="G25" s="73">
        <f>D25-E25-F25</f>
        <v/>
      </c>
      <c r="H25" s="71">
        <f>H24+G25</f>
        <v/>
      </c>
    </row>
    <row r="26" ht="15" customHeight="1" s="45">
      <c r="A26" s="58" t="inlineStr">
        <is>
          <t>TOTAL</t>
        </is>
      </c>
      <c r="B26" s="73">
        <f>SUM(B14:B25)</f>
        <v/>
      </c>
      <c r="C26" s="90" t="n"/>
      <c r="D26" s="73">
        <f>SUM(D14:D25)</f>
        <v/>
      </c>
      <c r="E26" s="73">
        <f>SUM(E14:E25)</f>
        <v/>
      </c>
      <c r="F26" s="73">
        <f>SUM(F14:F25)</f>
        <v/>
      </c>
      <c r="G26" s="73">
        <f>SUM(G14:G25)</f>
        <v/>
      </c>
      <c r="H26" s="90" t="n"/>
    </row>
    <row r="27"/>
    <row r="28" ht="21.75" customHeight="1" s="45">
      <c r="A28" s="48" t="inlineStr">
        <is>
          <t>3 · O QUE A PROJEÇÃO DIZ</t>
        </is>
      </c>
    </row>
    <row r="29" ht="30.75" customHeight="1" s="45">
      <c r="A29" s="76" t="inlineStr">
        <is>
          <t>Meses no vermelho</t>
        </is>
      </c>
      <c r="B29" s="91">
        <f>COUNTIF(G14:G25,"&lt;0")</f>
        <v/>
      </c>
      <c r="C29" s="64" t="inlineStr">
        <is>
          <t>Cada mês negativo consome reserva. Mais de 2 é sinal de que a despesa fixa nova veio cedo demais.</t>
        </is>
      </c>
      <c r="D29" s="72" t="n"/>
      <c r="E29" s="72" t="n"/>
      <c r="F29" s="72" t="n"/>
      <c r="G29" s="72" t="n"/>
      <c r="H29" s="62" t="n"/>
    </row>
    <row r="30" ht="30.75" customHeight="1" s="45">
      <c r="A30" s="76" t="inlineStr">
        <is>
          <t>Receita no mês 12</t>
        </is>
      </c>
      <c r="B30" s="71">
        <f>D25</f>
        <v/>
      </c>
      <c r="C30" s="64" t="inlineStr">
        <is>
          <t>Compare com a meta de faturamento da aba 4.</t>
        </is>
      </c>
      <c r="D30" s="72" t="n"/>
      <c r="E30" s="72" t="n"/>
      <c r="F30" s="72" t="n"/>
      <c r="G30" s="72" t="n"/>
      <c r="H30" s="62" t="n"/>
    </row>
    <row r="31" ht="57.75" customHeight="1" s="45">
      <c r="A31" s="76" t="inlineStr">
        <is>
          <t>Bate a meta da aba 4 em 12 meses?</t>
        </is>
      </c>
      <c r="B31" s="90">
        <f>IF('4 CRESCER'!$B$9=0,"–",IF(D25&gt;='4 CRESCER'!$B$9,"SIM","AINDA NÃO"))</f>
        <v/>
      </c>
      <c r="C31" s="64" t="inlineStr">
        <is>
          <t>Se 'ainda não', ou o crescimento mensal precisa ser maior, ou a meta precisa de mais tempo.</t>
        </is>
      </c>
      <c r="D31" s="72" t="n"/>
      <c r="E31" s="72" t="n"/>
      <c r="F31" s="72" t="n"/>
      <c r="G31" s="72" t="n"/>
      <c r="H31" s="62" t="n"/>
    </row>
    <row r="32" ht="49.5" customHeight="1" s="45">
      <c r="A32" s="84">
        <f>IF('2 SEU NÚMERO'!$B$9=0,"Preencha a aba 1 ENTRADAS para ver a projeção.","Crescendo "&amp;TEXT(B8,"0.0%")&amp;" ao mês, você fecha o ano com "&amp;IF(D25&lt;0,"-","")&amp;"R$ "&amp;IF(ABS(ROUND(D25,0))&gt;=1000000,INT(ABS(ROUND(D25,0))/1000000)&amp;"."&amp;TEXT(MOD(INT(ABS(ROUND(D25,0))/1000),1000),"000")&amp;"."&amp;TEXT(MOD(ABS(ROUND(D25,0)),1000),"000"),IF(ABS(ROUND(D25,0))&gt;=1000,INT(ABS(ROUND(D25,0))/1000)&amp;"."&amp;TEXT(MOD(ABS(ROUND(D25,0)),1000),"000"),TEXT(ABS(ROUND(D25,0)),"0")))&amp;" de receita mensal e "&amp;IF(G26&lt;0,"-","")&amp;"R$ "&amp;IF(ABS(ROUND(G26,0))&gt;=1000000,INT(ABS(ROUND(G26,0))/1000000)&amp;"."&amp;TEXT(MOD(INT(ABS(ROUND(G26,0))/1000),1000),"000")&amp;"."&amp;TEXT(MOD(ABS(ROUND(G26,0)),1000),"000"),IF(ABS(ROUND(G26,0))&gt;=1000,INT(ABS(ROUND(G26,0))/1000)&amp;"."&amp;TEXT(MOD(ABS(ROUND(G26,0)),1000),"000"),TEXT(ABS(ROUND(G26,0)),"0")))&amp;" de resultado acumulado em 12 meses. "&amp;IF(B29&gt;0,TEXT(B29,"0")&amp;" mês(es) no vermelho: a reserva precisa cobrir "&amp;IF(-MIN(0,MIN(H14:H25))&lt;0,"-","")&amp;"R$ "&amp;IF(ABS(ROUND(-MIN(0,MIN(H14:H25)),0))&gt;=1000000,INT(ABS(ROUND(-MIN(0,MIN(H14:H25)),0))/1000000)&amp;"."&amp;TEXT(MOD(INT(ABS(ROUND(-MIN(0,MIN(H14:H25)),0))/1000),1000),"000")&amp;"."&amp;TEXT(MOD(ABS(ROUND(-MIN(0,MIN(H14:H25)),0)),1000),"000"),IF(ABS(ROUND(-MIN(0,MIN(H14:H25)),0))&gt;=1000,INT(ABS(ROUND(-MIN(0,MIN(H14:H25)),0))/1000)&amp;"."&amp;TEXT(MOD(ABS(ROUND(-MIN(0,MIN(H14:H25)),0)),1000),"000"),TEXT(ABS(ROUND(-MIN(0,MIN(H14:H25)),0)),"0")))&amp;" no pior ponto do acumulado.","Nenhum mês no vermelho."))</f>
        <v/>
      </c>
      <c r="B32" s="72" t="n"/>
      <c r="C32" s="72" t="n"/>
      <c r="D32" s="72" t="n"/>
      <c r="E32" s="72" t="n"/>
      <c r="F32" s="72" t="n"/>
      <c r="G32" s="72" t="n"/>
      <c r="H32" s="62" t="n"/>
    </row>
    <row r="33"/>
    <row r="34" ht="21.75" customHeight="1" s="45">
      <c r="A34" s="48" t="inlineStr">
        <is>
          <t>4 · PARA ONDE VAI O RESULTADO  ·  decida antes de o dinheiro chegar</t>
        </is>
      </c>
    </row>
    <row r="35" ht="30.75" customHeight="1" s="45">
      <c r="A35" s="56" t="inlineStr">
        <is>
          <t>💡 Regra da aula: se a reserva ainda não está entre 3 e 6 meses de despesa fixa, o primeiro uso do resultado é formar essa reserva. Depois, reinvestimento no que tem retorno medido (Ferramentas 2 e 3). Distribuição de lucro vem por último.</t>
        </is>
      </c>
    </row>
    <row r="36" ht="70.5" customHeight="1" s="45">
      <c r="A36" s="58" t="inlineStr">
        <is>
          <t>Quanto do resultado vai para a RESERVA por mês (%)</t>
        </is>
      </c>
      <c r="B36" s="87" t="n"/>
      <c r="C36" s="64" t="inlineStr">
        <is>
          <t>Ex.: 50% até completar 3 meses de despesa fixa.</t>
        </is>
      </c>
      <c r="D36" s="72" t="n"/>
      <c r="E36" s="72" t="n"/>
      <c r="F36" s="72" t="n"/>
      <c r="G36" s="72" t="n"/>
      <c r="H36" s="62" t="n"/>
    </row>
    <row r="37" ht="70.5" customHeight="1" s="45">
      <c r="A37" s="58" t="inlineStr">
        <is>
          <t>Quanto vai para REINVESTIMENTO em crescimento (%)</t>
        </is>
      </c>
      <c r="B37" s="87" t="n"/>
      <c r="C37" s="64" t="inlineStr">
        <is>
          <t>Ex.: 30%  ·  Marketing com métrica, equipe de vendas, estoque do produto que mais gira.</t>
        </is>
      </c>
      <c r="D37" s="72" t="n"/>
      <c r="E37" s="72" t="n"/>
      <c r="F37" s="72" t="n"/>
      <c r="G37" s="72" t="n"/>
      <c r="H37" s="62" t="n"/>
    </row>
    <row r="38" ht="57.75" customHeight="1" s="45">
      <c r="A38" s="76" t="inlineStr">
        <is>
          <t>Sobra para distribuição aos sócios (%)</t>
        </is>
      </c>
      <c r="B38" s="86">
        <f>MAX(0,1-B36-B37)</f>
        <v/>
      </c>
      <c r="C38" s="64" t="inlineStr">
        <is>
          <t>Calculado. Se deu 0%, tudo bem: empresa em formação de reserva.</t>
        </is>
      </c>
      <c r="D38" s="72" t="n"/>
      <c r="E38" s="72" t="n"/>
      <c r="F38" s="72" t="n"/>
      <c r="G38" s="72" t="n"/>
      <c r="H38" s="62" t="n"/>
    </row>
    <row r="39" ht="48" customHeight="1" s="45">
      <c r="A39" s="58" t="inlineStr">
        <is>
          <t>Prioridade nº 1 de reinvestimento (o quê, quanto, retorno esperado)</t>
        </is>
      </c>
      <c r="B39" s="68" t="n"/>
      <c r="C39" s="80" t="n"/>
      <c r="D39" s="80" t="n"/>
      <c r="E39" s="75" t="n"/>
      <c r="F39" s="64" t="inlineStr">
        <is>
          <t>Ex.: 'R$ 1.500/mês em tráfego para o serviço X; meta: 8 leads e 2 fechamentos/mês (paga em 2 meses)'. Regra: só reinveste no que dá para medir.</t>
        </is>
      </c>
      <c r="G39" s="72" t="n"/>
      <c r="H39" s="62" t="n"/>
    </row>
    <row r="40" ht="48" customHeight="1" s="45">
      <c r="A40" s="58" t="inlineStr">
        <is>
          <t>Prioridade nº 2</t>
        </is>
      </c>
      <c r="B40" s="68" t="n"/>
      <c r="C40" s="80" t="n"/>
      <c r="D40" s="80" t="n"/>
      <c r="E40" s="75" t="n"/>
      <c r="F40" s="64" t="inlineStr">
        <is>
          <t>Ex.: 'Contratar vendedor no M4 (R$ 3.400/mês) quando a receita passar de R$ X'. Amarre a contratação a um gatilho de receita.</t>
        </is>
      </c>
      <c r="G40" s="72" t="n"/>
      <c r="H40" s="62" t="n"/>
    </row>
    <row r="41"/>
    <row r="42"/>
    <row r="43" ht="30.75" customHeight="1" s="45">
      <c r="A43" s="92" t="inlineStr">
        <is>
          <t>Antes de crescer, proteja o alicerce: seu nome e sua marca também são ativos financeiros (um nome registrado vale mais no balanço e evita prejuízo jurídico). A S3U faz o diagnóstico gratuito de marca em s3u.com.br, Passo 1 de qualquer plano de crescimento.</t>
        </is>
      </c>
    </row>
    <row r="44" ht="18" customHeight="1" s="45">
      <c r="A44" s="65" t="inlineStr">
        <is>
          <t>Ferramenta Crescer com a S3U  ·  s3u.com.br  ·  Método S3U aplicado sobre frameworks de domínio público  ·  Dados preenchidos pela própria empresa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5">
    <mergeCell ref="B40:E40"/>
    <mergeCell ref="C10:H10"/>
    <mergeCell ref="C9:H9"/>
    <mergeCell ref="C31:H31"/>
    <mergeCell ref="A1:H1"/>
    <mergeCell ref="B5:H5"/>
    <mergeCell ref="C36:H36"/>
    <mergeCell ref="A7:H7"/>
    <mergeCell ref="B4:H4"/>
    <mergeCell ref="C8:H8"/>
    <mergeCell ref="F39:H39"/>
    <mergeCell ref="A12:H12"/>
    <mergeCell ref="C38:H38"/>
    <mergeCell ref="A2:H2"/>
    <mergeCell ref="C37:H37"/>
    <mergeCell ref="B39:E39"/>
    <mergeCell ref="A32:H32"/>
    <mergeCell ref="C30:H30"/>
    <mergeCell ref="A35:H35"/>
    <mergeCell ref="A43:H43"/>
    <mergeCell ref="A28:H28"/>
    <mergeCell ref="F40:H40"/>
    <mergeCell ref="A44:H44"/>
    <mergeCell ref="C29:H29"/>
    <mergeCell ref="A34:H34"/>
  </mergeCells>
  <conditionalFormatting sqref="G14:G25">
    <cfRule type="cellIs" rank="0" priority="2" equalAverage="0" operator="greaterThanOrEqual" aboveAverage="0" dxfId="0" text="" percent="0" bottom="0">
      <formula>0.01</formula>
    </cfRule>
    <cfRule type="cellIs" rank="0" priority="3" equalAverage="0" operator="between" aboveAverage="0" dxfId="1" text="" percent="0" bottom="0">
      <formula>0</formula>
      <formula>0.01</formula>
    </cfRule>
    <cfRule type="cellIs" rank="0" priority="4" equalAverage="0" operator="lessThan" aboveAverage="0" dxfId="2" text="" percent="0" bottom="0">
      <formula>0</formula>
    </cfRule>
  </conditionalFormatting>
  <conditionalFormatting sqref="B31">
    <cfRule type="expression" rank="0" priority="5" equalAverage="0" aboveAverage="0" dxfId="3" text="" percent="0" bottom="0">
      <formula>B31="SIM"</formula>
    </cfRule>
    <cfRule type="expression" rank="0" priority="6" equalAverage="0" aboveAverage="0" dxfId="4" text="" percent="0" bottom="0">
      <formula>B31="AINDA NÃO"</formula>
    </cfRule>
  </conditionalFormatting>
  <printOptions horizontalCentered="1" verticalCentered="0" headings="0" gridLines="0" gridLinesSet="1"/>
  <pageMargins left="0.4" right="0.4" top="1" bottom="1" header="0.511811023622047" footer="0.511811023622047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2026-09-02T02:21:05Z</dcterms:created>
  <dcterms:modified xsi:type="dcterms:W3CDTF">2026-09-02T14:22:21Z</dcterms:modified>
  <cp:revision>0</cp:revision>
</cp:coreProperties>
</file>