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COMO USAR" sheetId="1" state="visible" r:id="rId1"/>
    <sheet name="1 CARTEIRA ABC" sheetId="2" state="visible" r:id="rId2"/>
    <sheet name="2 FUNIL" sheetId="3" state="visible" r:id="rId3"/>
    <sheet name="3 KPIS" sheetId="4" state="visible" r:id="rId4"/>
    <sheet name="4 ROTINA COMERCIAL" sheetId="5" state="visible" r:id="rId5"/>
    <sheet name="5 SEU NÚMERO E PLANO" sheetId="6" state="visible" r:id="rId6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7">
    <numFmt numFmtId="164" formatCode="0%;[RED]\-0%;0%"/>
    <numFmt numFmtId="165" formatCode="#,##0;[RED]\-#,##0;0"/>
    <numFmt numFmtId="166" formatCode="&quot;R$ &quot;#,##0;[RED]&quot;-R$ &quot;#,##0;&quot;R$ &quot;0"/>
    <numFmt numFmtId="167" formatCode="0.0%;[RED]\-0.0%;0.0%"/>
    <numFmt numFmtId="168" formatCode="0.0"/>
    <numFmt numFmtId="169" formatCode="0.0\x"/>
    <numFmt numFmtId="170" formatCode="0.0&quot; meses&quot;"/>
  </numFmts>
  <fonts count="20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5"/>
    </font>
    <font>
      <name val="Arial"/>
      <charset val="1"/>
      <family val="0"/>
      <i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color rgb="FF1F2937"/>
      <sz val="10"/>
    </font>
    <font>
      <name val="Arial"/>
      <charset val="1"/>
      <family val="0"/>
      <b val="1"/>
      <color rgb="FF1F2937"/>
      <sz val="9"/>
    </font>
    <font>
      <name val="Arial"/>
      <charset val="1"/>
      <family val="0"/>
      <color rgb="FF1F2937"/>
      <sz val="9"/>
    </font>
    <font>
      <name val="Arial"/>
      <charset val="1"/>
      <family val="0"/>
      <i val="1"/>
      <color rgb="FF6B7280"/>
      <sz val="9"/>
    </font>
    <font>
      <name val="Arial"/>
      <charset val="1"/>
      <family val="0"/>
      <i val="1"/>
      <color rgb="FF1F2937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color rgb="FF1F3A5F"/>
      <sz val="10"/>
    </font>
    <font>
      <name val="Arial"/>
      <charset val="1"/>
      <family val="0"/>
      <b val="1"/>
      <color rgb="FF1F3A5F"/>
      <sz val="10"/>
    </font>
    <font>
      <name val="Arial"/>
      <charset val="1"/>
      <family val="0"/>
      <i val="1"/>
      <color rgb="FF6B7280"/>
      <sz val="8"/>
    </font>
    <font>
      <name val="Arial"/>
      <charset val="1"/>
      <family val="0"/>
      <b val="1"/>
      <color rgb="FF2E5A88"/>
      <sz val="8"/>
    </font>
    <font>
      <name val="Arial"/>
      <charset val="1"/>
      <family val="0"/>
      <color rgb="FF333333"/>
      <sz val="9"/>
    </font>
    <font>
      <name val="Arial"/>
      <charset val="1"/>
      <family val="0"/>
      <color rgb="FF1D4ED8"/>
      <sz val="10"/>
    </font>
    <font>
      <name val="Arial"/>
      <charset val="1"/>
      <family val="0"/>
      <b val="1"/>
      <color rgb="FF1F3A5F"/>
      <sz val="9"/>
    </font>
  </fonts>
  <fills count="11">
    <fill>
      <patternFill/>
    </fill>
    <fill>
      <patternFill patternType="gray125"/>
    </fill>
    <fill>
      <patternFill patternType="solid">
        <fgColor rgb="FF1F3A5F"/>
        <bgColor rgb="FF1F2937"/>
      </patternFill>
    </fill>
    <fill>
      <patternFill patternType="solid">
        <fgColor rgb="FF2E5A88"/>
        <bgColor rgb="FF1F3A5F"/>
      </patternFill>
    </fill>
    <fill>
      <patternFill patternType="solid">
        <fgColor rgb="FFFFF6CC"/>
        <bgColor rgb="FFFFF0C2"/>
      </patternFill>
    </fill>
    <fill>
      <patternFill patternType="solid">
        <fgColor rgb="FFEDF1F6"/>
        <bgColor rgb="FFF3F4F6"/>
      </patternFill>
    </fill>
    <fill>
      <patternFill patternType="solid">
        <fgColor rgb="FFFFFFFF"/>
        <bgColor rgb="FFF7F9FC"/>
      </patternFill>
    </fill>
    <fill>
      <patternFill patternType="solid">
        <fgColor rgb="FFE3ECF7"/>
        <bgColor rgb="FFEDF1F6"/>
      </patternFill>
    </fill>
    <fill>
      <patternFill patternType="solid">
        <fgColor rgb="FFDFF1DC"/>
        <bgColor rgb="FFE3ECF7"/>
      </patternFill>
    </fill>
    <fill>
      <patternFill patternType="solid">
        <fgColor rgb="FFF7F9FC"/>
        <bgColor rgb="FFF3F4F6"/>
      </patternFill>
    </fill>
    <fill>
      <patternFill patternType="solid">
        <fgColor rgb="FFD6E4F5"/>
        <bgColor rgb="FFE3ECF7"/>
      </patternFill>
    </fill>
  </fills>
  <borders count="7">
    <border>
      <left/>
      <right/>
      <top/>
      <bottom/>
      <diagonal/>
    </border>
    <border>
      <left style="thin">
        <color rgb="FFC9D2DE"/>
      </left>
      <right style="thin">
        <color rgb="FFC9D2DE"/>
      </right>
      <top style="thin">
        <color rgb="FFC9D2DE"/>
      </top>
      <bottom style="thin">
        <color rgb="FFC9D2DE"/>
      </bottom>
      <diagonal/>
    </border>
    <border>
      <left style="thin">
        <color rgb="FFC9D2DE"/>
      </left>
      <right/>
      <top style="thin">
        <color rgb="FFC9D2DE"/>
      </top>
      <bottom style="thin">
        <color rgb="FFC9D2DE"/>
      </bottom>
      <diagonal/>
    </border>
    <border>
      <left/>
      <right/>
      <top style="thin">
        <color rgb="FFC9D2DE"/>
      </top>
      <bottom/>
      <diagonal/>
    </border>
    <border>
      <left/>
      <right style="thin">
        <color rgb="FFC9D2DE"/>
      </right>
      <top style="thin">
        <color rgb="FFC9D2DE"/>
      </top>
      <bottom/>
      <diagonal/>
    </border>
    <border>
      <left/>
      <right style="thin">
        <color rgb="FFC9D2DE"/>
      </right>
      <top style="thin">
        <color rgb="FFC9D2DE"/>
      </top>
      <bottom style="thin">
        <color rgb="FFC9D2DE"/>
      </bottom>
      <diagonal/>
    </border>
    <border>
      <left/>
      <right/>
      <top style="thin">
        <color rgb="FFC9D2DE"/>
      </top>
      <bottom style="thin">
        <color rgb="FFC9D2D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93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 indent="1"/>
    </xf>
    <xf numFmtId="0" fontId="5" fillId="2" borderId="0" applyAlignment="1" pivotButton="0" quotePrefix="0" xfId="0">
      <alignment horizontal="general" vertical="center" wrapText="1" indent="1"/>
    </xf>
    <xf numFmtId="0" fontId="6" fillId="3" borderId="0" applyAlignment="1" pivotButton="0" quotePrefix="0" xfId="0">
      <alignment horizontal="general" vertical="center" indent="1"/>
    </xf>
    <xf numFmtId="0" fontId="7" fillId="0" borderId="0" applyAlignment="1" pivotButton="0" quotePrefix="0" xfId="0">
      <alignment horizontal="general" vertical="center" wrapText="1" indent="1"/>
    </xf>
    <xf numFmtId="0" fontId="8" fillId="4" borderId="1" applyAlignment="1" pivotButton="0" quotePrefix="0" xfId="0">
      <alignment horizontal="general" vertical="center" wrapText="1" indent="1"/>
    </xf>
    <xf numFmtId="0" fontId="9" fillId="0" borderId="0" applyAlignment="1" pivotButton="0" quotePrefix="0" xfId="0">
      <alignment horizontal="general" vertical="center" wrapText="1" indent="1"/>
    </xf>
    <xf numFmtId="0" fontId="8" fillId="5" borderId="1" applyAlignment="1" pivotButton="0" quotePrefix="0" xfId="0">
      <alignment horizontal="general" vertical="center" wrapText="1" indent="1"/>
    </xf>
    <xf numFmtId="0" fontId="10" fillId="6" borderId="1" applyAlignment="1" pivotButton="0" quotePrefix="0" xfId="0">
      <alignment horizontal="general" vertical="center" wrapText="1" indent="1"/>
    </xf>
    <xf numFmtId="0" fontId="8" fillId="7" borderId="1" applyAlignment="1" pivotButton="0" quotePrefix="0" xfId="0">
      <alignment horizontal="general" vertical="center" wrapText="1" indent="1"/>
    </xf>
    <xf numFmtId="0" fontId="8" fillId="8" borderId="1" applyAlignment="1" pivotButton="0" quotePrefix="0" xfId="0">
      <alignment horizontal="general" vertical="center" wrapText="1" indent="1"/>
    </xf>
    <xf numFmtId="0" fontId="11" fillId="7" borderId="0" applyAlignment="1" pivotButton="0" quotePrefix="0" xfId="0">
      <alignment horizontal="general" vertical="center" wrapText="1" indent="1"/>
    </xf>
    <xf numFmtId="0" fontId="12" fillId="2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general" vertical="center" wrapText="1" indent="1"/>
    </xf>
    <xf numFmtId="0" fontId="9" fillId="0" borderId="1" applyAlignment="1" pivotButton="0" quotePrefix="0" xfId="0">
      <alignment horizontal="general" vertical="center" wrapText="1" indent="1"/>
    </xf>
    <xf numFmtId="164" fontId="13" fillId="5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center" vertical="center" wrapText="1"/>
    </xf>
    <xf numFmtId="164" fontId="14" fillId="10" borderId="1" applyAlignment="1" pivotButton="0" quotePrefix="0" xfId="0">
      <alignment horizontal="right" vertical="center" wrapText="1"/>
    </xf>
    <xf numFmtId="0" fontId="15" fillId="0" borderId="1" applyAlignment="1" pivotButton="0" quotePrefix="0" xfId="0">
      <alignment horizontal="general" vertical="center" wrapText="1" indent="1"/>
    </xf>
    <xf numFmtId="0" fontId="15" fillId="0" borderId="0" applyAlignment="1" pivotButton="0" quotePrefix="0" xfId="0">
      <alignment horizontal="general" vertical="center" wrapText="1" inden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  <xf numFmtId="165" fontId="18" fillId="4" borderId="1" applyAlignment="1" applyProtection="1" pivotButton="0" quotePrefix="0" xfId="0">
      <alignment horizontal="center" vertical="center" wrapText="1"/>
      <protection locked="0" hidden="0"/>
    </xf>
    <xf numFmtId="0" fontId="18" fillId="4" borderId="1" applyAlignment="1" applyProtection="1" pivotButton="0" quotePrefix="0" xfId="0">
      <alignment horizontal="left" vertical="center" wrapText="1" indent="1"/>
      <protection locked="0" hidden="0"/>
    </xf>
    <xf numFmtId="166" fontId="18" fillId="4" borderId="1" applyAlignment="1" applyProtection="1" pivotButton="0" quotePrefix="0" xfId="0">
      <alignment horizontal="center" vertical="center" wrapText="1"/>
      <protection locked="0" hidden="0"/>
    </xf>
    <xf numFmtId="165" fontId="13" fillId="5" borderId="1" applyAlignment="1" pivotButton="0" quotePrefix="0" xfId="0">
      <alignment horizontal="center" vertical="center" wrapText="1"/>
    </xf>
    <xf numFmtId="0" fontId="14" fillId="10" borderId="1" applyAlignment="1" pivotButton="0" quotePrefix="0" xfId="0">
      <alignment horizontal="center" vertical="center" wrapText="1"/>
    </xf>
    <xf numFmtId="0" fontId="8" fillId="9" borderId="2" applyAlignment="1" pivotButton="0" quotePrefix="0" xfId="0">
      <alignment horizontal="general" vertical="center" wrapText="1" indent="1"/>
    </xf>
    <xf numFmtId="166" fontId="14" fillId="10" borderId="1" applyAlignment="1" pivotButton="0" quotePrefix="0" xfId="0">
      <alignment horizontal="right" vertical="center" wrapText="1"/>
    </xf>
    <xf numFmtId="0" fontId="15" fillId="0" borderId="2" applyAlignment="1" pivotButton="0" quotePrefix="0" xfId="0">
      <alignment horizontal="general" vertical="center" wrapText="1" indent="1"/>
    </xf>
    <xf numFmtId="0" fontId="9" fillId="9" borderId="1" applyAlignment="1" pivotButton="0" quotePrefix="0" xfId="0">
      <alignment horizontal="general" vertical="center" wrapText="1" indent="1"/>
    </xf>
    <xf numFmtId="165" fontId="13" fillId="5" borderId="1" applyAlignment="1" pivotButton="0" quotePrefix="0" xfId="0">
      <alignment horizontal="right" vertical="center" wrapText="1"/>
    </xf>
    <xf numFmtId="166" fontId="13" fillId="5" borderId="1" applyAlignment="1" pivotButton="0" quotePrefix="0" xfId="0">
      <alignment horizontal="right" vertical="center" wrapText="1"/>
    </xf>
    <xf numFmtId="0" fontId="7" fillId="6" borderId="1" applyAlignment="1" pivotButton="0" quotePrefix="0" xfId="0">
      <alignment horizontal="general" vertical="center" wrapText="1" indent="1"/>
    </xf>
    <xf numFmtId="167" fontId="14" fillId="10" borderId="1" applyAlignment="1" pivotButton="0" quotePrefix="0" xfId="0">
      <alignment horizontal="right" vertical="center" wrapText="1"/>
    </xf>
    <xf numFmtId="0" fontId="14" fillId="10" borderId="1" applyAlignment="1" pivotButton="0" quotePrefix="0" xfId="0">
      <alignment horizontal="right" vertical="center" wrapText="1"/>
    </xf>
    <xf numFmtId="165" fontId="14" fillId="10" borderId="1" applyAlignment="1" pivotButton="0" quotePrefix="0" xfId="0">
      <alignment horizontal="right" vertical="center" wrapText="1"/>
    </xf>
    <xf numFmtId="168" fontId="18" fillId="4" borderId="1" applyAlignment="1" applyProtection="1" pivotButton="0" quotePrefix="0" xfId="0">
      <alignment horizontal="center" vertical="center" wrapText="1"/>
      <protection locked="0" hidden="0"/>
    </xf>
    <xf numFmtId="164" fontId="18" fillId="4" borderId="1" applyAlignment="1" applyProtection="1" pivotButton="0" quotePrefix="0" xfId="0">
      <alignment horizontal="center" vertical="center" wrapText="1"/>
      <protection locked="0" hidden="0"/>
    </xf>
    <xf numFmtId="169" fontId="14" fillId="10" borderId="1" applyAlignment="1" pivotButton="0" quotePrefix="0" xfId="0">
      <alignment horizontal="right" vertical="center" wrapText="1"/>
    </xf>
    <xf numFmtId="170" fontId="13" fillId="5" borderId="1" applyAlignment="1" pivotButton="0" quotePrefix="0" xfId="0">
      <alignment horizontal="right" vertical="center" wrapText="1"/>
    </xf>
    <xf numFmtId="0" fontId="18" fillId="4" borderId="1" applyAlignment="1" applyProtection="1" pivotButton="0" quotePrefix="0" xfId="0">
      <alignment horizontal="center" vertical="center" wrapText="1"/>
      <protection locked="0" hidden="0"/>
    </xf>
    <xf numFmtId="0" fontId="14" fillId="5" borderId="1" applyAlignment="1" pivotButton="0" quotePrefix="0" xfId="0">
      <alignment horizontal="center" vertical="center" wrapText="1"/>
    </xf>
    <xf numFmtId="0" fontId="19" fillId="7" borderId="0" applyAlignment="1" pivotButton="0" quotePrefix="0" xfId="0">
      <alignment horizontal="general" vertical="center" wrapText="1" inden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 indent="1"/>
    </xf>
    <xf numFmtId="0" fontId="5" fillId="2" borderId="0" applyAlignment="1" pivotButton="0" quotePrefix="0" xfId="0">
      <alignment horizontal="general" vertical="center" wrapText="1" indent="1"/>
    </xf>
    <xf numFmtId="0" fontId="6" fillId="3" borderId="0" applyAlignment="1" pivotButton="0" quotePrefix="0" xfId="0">
      <alignment horizontal="general" vertical="center" indent="1"/>
    </xf>
    <xf numFmtId="0" fontId="7" fillId="0" borderId="0" applyAlignment="1" pivotButton="0" quotePrefix="0" xfId="0">
      <alignment horizontal="general" vertical="center" wrapText="1" indent="1"/>
    </xf>
    <xf numFmtId="0" fontId="8" fillId="4" borderId="1" applyAlignment="1" pivotButton="0" quotePrefix="0" xfId="0">
      <alignment horizontal="general" vertical="center" wrapText="1" indent="1"/>
    </xf>
    <xf numFmtId="0" fontId="9" fillId="0" borderId="0" applyAlignment="1" pivotButton="0" quotePrefix="0" xfId="0">
      <alignment horizontal="general" vertical="center" wrapText="1" indent="1"/>
    </xf>
    <xf numFmtId="0" fontId="8" fillId="5" borderId="1" applyAlignment="1" pivotButton="0" quotePrefix="0" xfId="0">
      <alignment horizontal="general" vertical="center" wrapText="1" indent="1"/>
    </xf>
    <xf numFmtId="0" fontId="10" fillId="6" borderId="1" applyAlignment="1" pivotButton="0" quotePrefix="0" xfId="0">
      <alignment horizontal="general" vertical="center" wrapText="1" indent="1"/>
    </xf>
    <xf numFmtId="0" fontId="8" fillId="7" borderId="1" applyAlignment="1" pivotButton="0" quotePrefix="0" xfId="0">
      <alignment horizontal="general" vertical="center" wrapText="1" indent="1"/>
    </xf>
    <xf numFmtId="0" fontId="8" fillId="8" borderId="1" applyAlignment="1" pivotButton="0" quotePrefix="0" xfId="0">
      <alignment horizontal="general" vertical="center" wrapText="1" indent="1"/>
    </xf>
    <xf numFmtId="0" fontId="11" fillId="7" borderId="0" applyAlignment="1" pivotButton="0" quotePrefix="0" xfId="0">
      <alignment horizontal="general" vertical="center" wrapText="1" indent="1"/>
    </xf>
    <xf numFmtId="0" fontId="12" fillId="2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general" vertical="center" wrapText="1" indent="1"/>
    </xf>
    <xf numFmtId="0" fontId="9" fillId="0" borderId="1" applyAlignment="1" pivotButton="0" quotePrefix="0" xfId="0">
      <alignment horizontal="general" vertical="center" wrapText="1" indent="1"/>
    </xf>
    <xf numFmtId="164" fontId="13" fillId="5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center" vertical="center" wrapText="1"/>
    </xf>
    <xf numFmtId="0" fontId="0" fillId="0" borderId="5" pivotButton="0" quotePrefix="0" xfId="0"/>
    <xf numFmtId="164" fontId="14" fillId="10" borderId="1" applyAlignment="1" pivotButton="0" quotePrefix="0" xfId="0">
      <alignment horizontal="right" vertical="center" wrapText="1"/>
    </xf>
    <xf numFmtId="0" fontId="15" fillId="0" borderId="1" applyAlignment="1" pivotButton="0" quotePrefix="0" xfId="0">
      <alignment horizontal="general" vertical="center" wrapText="1" indent="1"/>
    </xf>
    <xf numFmtId="0" fontId="15" fillId="0" borderId="0" applyAlignment="1" pivotButton="0" quotePrefix="0" xfId="0">
      <alignment horizontal="general" vertical="center" wrapText="1" inden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  <xf numFmtId="165" fontId="18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6" pivotButton="0" quotePrefix="0" xfId="0"/>
    <xf numFmtId="0" fontId="18" fillId="4" borderId="1" applyAlignment="1" applyProtection="1" pivotButton="0" quotePrefix="0" xfId="0">
      <alignment horizontal="left" vertical="center" wrapText="1" indent="1"/>
      <protection locked="0" hidden="0"/>
    </xf>
    <xf numFmtId="166" fontId="18" fillId="4" borderId="1" applyAlignment="1" applyProtection="1" pivotButton="0" quotePrefix="0" xfId="0">
      <alignment horizontal="center" vertical="center" wrapText="1"/>
      <protection locked="0" hidden="0"/>
    </xf>
    <xf numFmtId="165" fontId="13" fillId="5" borderId="1" applyAlignment="1" pivotButton="0" quotePrefix="0" xfId="0">
      <alignment horizontal="center" vertical="center" wrapText="1"/>
    </xf>
    <xf numFmtId="0" fontId="14" fillId="10" borderId="1" applyAlignment="1" pivotButton="0" quotePrefix="0" xfId="0">
      <alignment horizontal="center" vertical="center" wrapText="1"/>
    </xf>
    <xf numFmtId="0" fontId="8" fillId="9" borderId="2" applyAlignment="1" pivotButton="0" quotePrefix="0" xfId="0">
      <alignment horizontal="general" vertical="center" wrapText="1" indent="1"/>
    </xf>
    <xf numFmtId="166" fontId="14" fillId="10" borderId="1" applyAlignment="1" pivotButton="0" quotePrefix="0" xfId="0">
      <alignment horizontal="right" vertical="center" wrapText="1"/>
    </xf>
    <xf numFmtId="0" fontId="15" fillId="0" borderId="2" applyAlignment="1" pivotButton="0" quotePrefix="0" xfId="0">
      <alignment horizontal="general" vertical="center" wrapText="1" indent="1"/>
    </xf>
    <xf numFmtId="0" fontId="9" fillId="9" borderId="1" applyAlignment="1" pivotButton="0" quotePrefix="0" xfId="0">
      <alignment horizontal="general" vertical="center" wrapText="1" indent="1"/>
    </xf>
    <xf numFmtId="165" fontId="13" fillId="5" borderId="1" applyAlignment="1" pivotButton="0" quotePrefix="0" xfId="0">
      <alignment horizontal="right" vertical="center" wrapText="1"/>
    </xf>
    <xf numFmtId="166" fontId="13" fillId="5" borderId="1" applyAlignment="1" pivotButton="0" quotePrefix="0" xfId="0">
      <alignment horizontal="right" vertical="center" wrapText="1"/>
    </xf>
    <xf numFmtId="0" fontId="0" fillId="0" borderId="6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6" borderId="1" applyAlignment="1" pivotButton="0" quotePrefix="0" xfId="0">
      <alignment horizontal="general" vertical="center" wrapText="1" indent="1"/>
    </xf>
    <xf numFmtId="167" fontId="14" fillId="10" borderId="1" applyAlignment="1" pivotButton="0" quotePrefix="0" xfId="0">
      <alignment horizontal="right" vertical="center" wrapText="1"/>
    </xf>
    <xf numFmtId="0" fontId="14" fillId="10" borderId="1" applyAlignment="1" pivotButton="0" quotePrefix="0" xfId="0">
      <alignment horizontal="right" vertical="center" wrapText="1"/>
    </xf>
    <xf numFmtId="165" fontId="14" fillId="10" borderId="1" applyAlignment="1" pivotButton="0" quotePrefix="0" xfId="0">
      <alignment horizontal="right" vertical="center" wrapText="1"/>
    </xf>
    <xf numFmtId="168" fontId="18" fillId="4" borderId="1" applyAlignment="1" applyProtection="1" pivotButton="0" quotePrefix="0" xfId="0">
      <alignment horizontal="center" vertical="center" wrapText="1"/>
      <protection locked="0" hidden="0"/>
    </xf>
    <xf numFmtId="164" fontId="18" fillId="4" borderId="1" applyAlignment="1" applyProtection="1" pivotButton="0" quotePrefix="0" xfId="0">
      <alignment horizontal="center" vertical="center" wrapText="1"/>
      <protection locked="0" hidden="0"/>
    </xf>
    <xf numFmtId="169" fontId="14" fillId="10" borderId="1" applyAlignment="1" pivotButton="0" quotePrefix="0" xfId="0">
      <alignment horizontal="right" vertical="center" wrapText="1"/>
    </xf>
    <xf numFmtId="170" fontId="13" fillId="5" borderId="1" applyAlignment="1" pivotButton="0" quotePrefix="0" xfId="0">
      <alignment horizontal="right" vertical="center" wrapText="1"/>
    </xf>
    <xf numFmtId="0" fontId="18" fillId="4" borderId="1" applyAlignment="1" applyProtection="1" pivotButton="0" quotePrefix="0" xfId="0">
      <alignment horizontal="center" vertical="center" wrapText="1"/>
      <protection locked="0" hidden="0"/>
    </xf>
    <xf numFmtId="0" fontId="14" fillId="5" borderId="1" applyAlignment="1" pivotButton="0" quotePrefix="0" xfId="0">
      <alignment horizontal="center" vertical="center" wrapText="1"/>
    </xf>
    <xf numFmtId="0" fontId="19" fillId="7" borderId="0" applyAlignment="1" pivotButton="0" quotePrefix="0" xfId="0">
      <alignment horizontal="general" vertical="center" wrapText="1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1E6B3A"/>
        <sz val="10"/>
      </font>
      <fill>
        <patternFill>
          <bgColor rgb="FFDFF1DC"/>
        </patternFill>
      </fill>
    </dxf>
    <dxf>
      <font>
        <name val="Arial"/>
        <charset val="1"/>
        <family val="0"/>
        <b val="1"/>
        <color rgb="FF8A6100"/>
        <sz val="10"/>
      </font>
      <fill>
        <patternFill>
          <bgColor rgb="FFFFF0C2"/>
        </patternFill>
      </fill>
    </dxf>
    <dxf>
      <font>
        <name val="Arial"/>
        <charset val="1"/>
        <family val="0"/>
        <b val="1"/>
        <color rgb="FF9B1C1C"/>
        <sz val="10"/>
      </font>
      <fill>
        <patternFill>
          <bgColor rgb="FFF9D5D3"/>
        </patternFill>
      </fill>
    </dxf>
    <dxf>
      <fill>
        <patternFill>
          <bgColor rgb="FFDFF1DC"/>
        </patternFill>
      </fill>
    </dxf>
    <dxf>
      <fill>
        <patternFill>
          <bgColor rgb="FFFFF0C2"/>
        </patternFill>
      </fill>
    </dxf>
    <dxf>
      <fill>
        <patternFill>
          <bgColor rgb="FFF3F4F6"/>
        </patternFill>
      </fill>
    </dxf>
    <dxf>
      <fill>
        <patternFill>
          <bgColor rgb="FFF9D5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3A"/>
      <rgbColor rgb="FF000080"/>
      <rgbColor rgb="FF8A6100"/>
      <rgbColor rgb="FF800080"/>
      <rgbColor rgb="FF008080"/>
      <rgbColor rgb="FFD6E4F5"/>
      <rgbColor rgb="FF808080"/>
      <rgbColor rgb="FF9999FF"/>
      <rgbColor rgb="FF993366"/>
      <rgbColor rgb="FFFFF6CC"/>
      <rgbColor rgb="FFE3ECF7"/>
      <rgbColor rgb="FF660066"/>
      <rgbColor rgb="FFFF8080"/>
      <rgbColor rgb="FF1D4ED8"/>
      <rgbColor rgb="FFC9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6"/>
      <rgbColor rgb="FFDFF1DC"/>
      <rgbColor rgb="FFFFF0C2"/>
      <rgbColor rgb="FFF3F4F6"/>
      <rgbColor rgb="FFF7F9FC"/>
      <rgbColor rgb="FFCC99FF"/>
      <rgbColor rgb="FFF9D5D3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F3A5F"/>
      <rgbColor rgb="FF339966"/>
      <rgbColor rgb="FF003300"/>
      <rgbColor rgb="FF1F2937"/>
      <rgbColor rgb="FF9B1C1C"/>
      <rgbColor rgb="FF993366"/>
      <rgbColor rgb="FF2E5A8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D4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0" customWidth="1" style="44" min="1" max="1"/>
    <col width="52" customWidth="1" style="44" min="2" max="2"/>
    <col width="16" customWidth="1" style="44" min="3" max="3"/>
    <col width="40" customWidth="1" style="44" min="4" max="4"/>
    <col width="3" customWidth="1" style="44" min="5" max="5"/>
  </cols>
  <sheetData>
    <row r="1" ht="30" customHeight="1" s="45">
      <c r="A1" s="46" t="inlineStr">
        <is>
          <t>Crescer com a S3U  ·  Ferramenta 3: Clientes e Vendas</t>
        </is>
      </c>
    </row>
    <row r="2" ht="34.5" customHeight="1" s="45">
      <c r="A2" s="47" t="inlineStr">
        <is>
          <t>Quem sustenta a sua empresa, onde a venda vaza, qual alavanca mexer primeiro e como vender com rotina, carteira, funil, KPIs e processo comercial em quatro abas.</t>
        </is>
      </c>
    </row>
    <row r="3"/>
    <row r="4"/>
    <row r="5" ht="21.75" customHeight="1" s="45">
      <c r="A5" s="48" t="inlineStr">
        <is>
          <t>O QUE VOCÊ VAI DESCOBRIR COM ESTA FERRAMENTA</t>
        </is>
      </c>
    </row>
    <row r="6" ht="18" customHeight="1" s="45">
      <c r="A6" s="49" t="inlineStr">
        <is>
          <t>✔  Quais clientes sustentam a empresa (curva ABC), o risco de depender de poucos e quem está sumindo (em risco / perdido).</t>
        </is>
      </c>
    </row>
    <row r="7" ht="18" customHeight="1" s="45">
      <c r="A7" s="49" t="inlineStr">
        <is>
          <t>✔  Onde o seu funil vaza, quantos contatos você precisa para bater a meta e o motivo nº 1 de perda.</t>
        </is>
      </c>
    </row>
    <row r="8" ht="30.75" customHeight="1" s="45">
      <c r="A8" s="49" t="inlineStr">
        <is>
          <t>✔  Ticket, frequência, CAC, LTV e recompra com semáforo, e qual alavanca (clientes, ticket ou frequência) traz mais receita pelo menor esforço.</t>
        </is>
      </c>
    </row>
    <row r="9" ht="18" customHeight="1" s="45">
      <c r="A9" s="49" t="inlineStr">
        <is>
          <t>✔  Um processo de venda padrão, a cadência de follow-up no WhatsApp e o pós-venda que gera recompra e indicação.</t>
        </is>
      </c>
    </row>
    <row r="10" ht="18" customHeight="1" s="45">
      <c r="A10" s="49" t="inlineStr">
        <is>
          <t>✔  Um diagnóstico em texto e um plano de 90 dias para levar à reunião de segunda-feira.</t>
        </is>
      </c>
    </row>
    <row r="11"/>
    <row r="12" ht="21.75" customHeight="1" s="45">
      <c r="A12" s="48" t="inlineStr">
        <is>
          <t>COMO USAR (o percurso)  ·  ⏱ 1h na primeira vez (com o relatório de vendas na mão); 15 min por mês</t>
        </is>
      </c>
    </row>
    <row r="13" ht="18" customHeight="1" s="45">
      <c r="A13" s="49" t="inlineStr">
        <is>
          <t>1 CARTEIRA ABC  →  liste os clientes (em qualquer ordem) com receita 12 meses e meses desde a última compra. A planilha classifica.</t>
        </is>
      </c>
    </row>
    <row r="14" ht="18" customHeight="1" s="45">
      <c r="A14" s="49" t="inlineStr">
        <is>
          <t>2 FUNIL  →  4 números do último mês; veja o gargalo, a meta reversa e registre os motivos de perda.</t>
        </is>
      </c>
    </row>
    <row r="15" ht="18" customHeight="1" s="45">
      <c r="A15" s="49" t="inlineStr">
        <is>
          <t>3 KPIS  →  clientes × ticket × frequência, CAC e LTV; marque o esforço de cada alavanca.</t>
        </is>
      </c>
    </row>
    <row r="16" ht="18" customHeight="1" s="45">
      <c r="A16" s="49" t="inlineStr">
        <is>
          <t>4 ROTINA COMERCIAL  →  processo padrão, cadência de follow-up e pós-venda (com mensagens de exemplo para adaptar).</t>
        </is>
      </c>
    </row>
    <row r="17" ht="18" customHeight="1" s="45">
      <c r="A17" s="49" t="inlineStr">
        <is>
          <t>5 SEU NÚMERO E PLANO  →  diagnóstico calculado + plano de 90 dias.</t>
        </is>
      </c>
    </row>
    <row r="18"/>
    <row r="19" ht="21.75" customHeight="1" s="45">
      <c r="A19" s="48" t="inlineStr">
        <is>
          <t>LEGENDA DAS CORES  ·  o que é seu e o que é da planilha</t>
        </is>
      </c>
    </row>
    <row r="20" ht="19.5" customHeight="1" s="45">
      <c r="A20" s="50" t="inlineStr">
        <is>
          <t>Célula AMARELA</t>
        </is>
      </c>
      <c r="B20" s="51" t="inlineStr">
        <is>
          <t>É sua: clique e escreva. Texto azul = você digitou.</t>
        </is>
      </c>
    </row>
    <row r="21" ht="19.5" customHeight="1" s="45">
      <c r="A21" s="52" t="inlineStr">
        <is>
          <t>Célula CINZA</t>
        </is>
      </c>
      <c r="B21" s="51" t="inlineStr">
        <is>
          <t>É da planilha: calcula sozinha. Está travada para você não apagar a fórmula sem querer.</t>
        </is>
      </c>
    </row>
    <row r="22" ht="19.5" customHeight="1" s="45">
      <c r="A22" s="53" t="inlineStr">
        <is>
          <t>Texto cinza em itálico</t>
        </is>
      </c>
      <c r="B22" s="51" t="inlineStr">
        <is>
          <t>Exemplo e 'o que pensar para responder'. Não precisa apagar: fica ao lado, fora da conta.</t>
        </is>
      </c>
    </row>
    <row r="23" ht="19.5" customHeight="1" s="45">
      <c r="A23" s="54" t="inlineStr">
        <is>
          <t>Faixa azul-clara</t>
        </is>
      </c>
      <c r="B23" s="51" t="inlineStr">
        <is>
          <t>Dica do método: o raciocínio por trás do campo (e o contexto Brasil).</t>
        </is>
      </c>
    </row>
    <row r="24" ht="19.5" customHeight="1" s="45">
      <c r="A24" s="55" t="inlineStr">
        <is>
          <t>Verde / Amarelo / Vermelho</t>
        </is>
      </c>
      <c r="B24" s="51" t="inlineStr">
        <is>
          <t>Semáforo automático: regra de bolso aplicada ao seu número.</t>
        </is>
      </c>
    </row>
    <row r="25" ht="30.75" customHeight="1" s="45">
      <c r="A25" s="56" t="inlineStr">
        <is>
          <t>🔓 Para destravar uma aba (se quiser mudar fórmulas): Revisar → Desproteger planilha. Não há senha. Só recomendamos fazer isso depois de preencher tudo uma vez.</t>
        </is>
      </c>
    </row>
    <row r="26"/>
    <row r="27" ht="21.75" customHeight="1" s="45">
      <c r="A27" s="48" t="inlineStr">
        <is>
          <t>SEU PROGRESSO  ·  quanto de cada aba já está preenchido</t>
        </is>
      </c>
    </row>
    <row r="28" ht="19.5" customHeight="1" s="45">
      <c r="A28" s="57" t="inlineStr">
        <is>
          <t>Aba</t>
        </is>
      </c>
      <c r="B28" s="57" t="inlineStr">
        <is>
          <t>O que ela entrega</t>
        </is>
      </c>
      <c r="C28" s="57" t="inlineStr">
        <is>
          <t>Preenchido</t>
        </is>
      </c>
      <c r="D28" s="57" t="inlineStr">
        <is>
          <t>Próximo passo</t>
        </is>
      </c>
    </row>
    <row r="29" ht="30.75" customHeight="1" s="45">
      <c r="A29" s="58" t="inlineStr">
        <is>
          <t>1 CARTEIRA ABC</t>
        </is>
      </c>
      <c r="B29" s="59" t="inlineStr">
        <is>
          <t>Curva ABC, concentração, clientes em risco, plano por classe</t>
        </is>
      </c>
      <c r="C29" s="60">
        <f>(COUNTA('1 CARTEIRA ABC'!A14:D18,'1 CARTEIRA ABC'!B60:B60,'1 CARTEIRA ABC'!B61:B61,'1 CARTEIRA ABC'!B62:B62,'1 CARTEIRA ABC'!B65:B65,'1 CARTEIRA ABC'!B66:B66,'1 CARTEIRA ABC'!B67:B67,'1 CARTEIRA ABC'!B68:B68))/27</f>
        <v/>
      </c>
      <c r="D29" s="61">
        <f>IF(C29=0,"Comece por aqui →",IF(C29&lt;0.5,"Continue preenchendo",IF(C29&lt;1,"Quase lá: faltam alguns campos","Concluída ✔")))</f>
        <v/>
      </c>
    </row>
    <row r="30" ht="30.75" customHeight="1" s="45">
      <c r="A30" s="58" t="inlineStr">
        <is>
          <t>2 FUNIL</t>
        </is>
      </c>
      <c r="B30" s="59" t="inlineStr">
        <is>
          <t>Conversão por etapa, gargalo, meta reversa, motivos de perda</t>
        </is>
      </c>
      <c r="C30" s="60">
        <f>(COUNTA('2 FUNIL'!B10:B13,'2 FUNIL'!B15:B15,'2 FUNIL'!B21:B21,'2 FUNIL'!A29:B30,'2 FUNIL'!B36:B36))/11</f>
        <v/>
      </c>
      <c r="D30" s="61">
        <f>IF(C30=0,"Comece por aqui →",IF(C30&lt;0.5,"Continue preenchendo",IF(C30&lt;1,"Quase lá: faltam alguns campos","Concluída ✔")))</f>
        <v/>
      </c>
    </row>
    <row r="31" ht="19.5" customHeight="1" s="45">
      <c r="A31" s="58" t="inlineStr">
        <is>
          <t>3 KPIS</t>
        </is>
      </c>
      <c r="B31" s="59" t="inlineStr">
        <is>
          <t>Ticket, frequência, CAC, LTV, alavanca sugerida</t>
        </is>
      </c>
      <c r="C31" s="60">
        <f>(COUNTA('3 KPIS'!B9:B9,'3 KPIS'!B10:B10,'3 KPIS'!B16:B16,'3 KPIS'!B18:B18,'3 KPIS'!B19:B19,'3 KPIS'!D28:D30))/8</f>
        <v/>
      </c>
      <c r="D31" s="61">
        <f>IF(C31=0,"Comece por aqui →",IF(C31&lt;0.5,"Continue preenchendo",IF(C31&lt;1,"Quase lá: faltam alguns campos","Concluída ✔")))</f>
        <v/>
      </c>
    </row>
    <row r="32" ht="19.5" customHeight="1" s="45">
      <c r="A32" s="58" t="inlineStr">
        <is>
          <t>4 ROTINA COMERCIAL</t>
        </is>
      </c>
      <c r="B32" s="59" t="inlineStr">
        <is>
          <t>Processo, follow-up e pós-venda</t>
        </is>
      </c>
      <c r="C32" s="60">
        <f>(COUNTA('4 ROTINA COMERCIAL'!B10:B16,'4 ROTINA COMERCIAL'!C10:D12,'4 ROTINA COMERCIAL'!B21:B26,'4 ROTINA COMERCIAL'!B31:B34))/23</f>
        <v/>
      </c>
      <c r="D32" s="61">
        <f>IF(C32=0,"Comece por aqui →",IF(C32&lt;0.5,"Continue preenchendo",IF(C32&lt;1,"Quase lá: faltam alguns campos","Concluída ✔")))</f>
        <v/>
      </c>
    </row>
    <row r="33" ht="19.5" customHeight="1" s="45">
      <c r="A33" s="58" t="inlineStr">
        <is>
          <t>5 SEU NÚMERO E PLANO</t>
        </is>
      </c>
      <c r="B33" s="59" t="inlineStr">
        <is>
          <t>Diagnóstico + plano de 90 dias</t>
        </is>
      </c>
      <c r="C33" s="61" t="inlineStr">
        <is>
          <t>calculado</t>
        </is>
      </c>
      <c r="D33" s="61" t="inlineStr">
        <is>
          <t>Abra e leia o resultado</t>
        </is>
      </c>
    </row>
    <row r="34" ht="30.75" customHeight="1" s="45">
      <c r="A34" s="58" t="inlineStr">
        <is>
          <t>PROGRESSO GERAL</t>
        </is>
      </c>
      <c r="B34" s="62" t="n"/>
      <c r="C34" s="63">
        <f>AVERAGE(C29:C32)</f>
        <v/>
      </c>
      <c r="D34" s="64" t="inlineStr">
        <is>
          <t>Não é nota. É só para você ver o que ainda falta.</t>
        </is>
      </c>
    </row>
    <row r="35"/>
    <row r="36" ht="30.75" customHeight="1" s="45">
      <c r="A36" s="56" t="inlineStr">
        <is>
          <t>📚 Método: curva ABC (Pareto), funil de vendas e conversão por etapa, equação da receita (clientes × ticket × frequência), CAC/LTV e cadência de follow-up, aplicados ao contexto brasileiro (WhatsApp como canal dominante, Pix e parcelamento) do curso Crescer com a S3U.</t>
        </is>
      </c>
    </row>
    <row r="37" ht="18" customHeight="1" s="45">
      <c r="A37" s="56" t="inlineStr">
        <is>
          <t>🔗 Conecta com: Ferramenta 1 (ticket e margem), Ferramenta 2 (cliente ideal e canais) e Ferramenta 4 (alavancas e meta).</t>
        </is>
      </c>
    </row>
    <row r="38" ht="21.75" customHeight="1" s="45">
      <c r="A38" s="48" t="inlineStr">
        <is>
          <t>POR QUE É GRÁTIS</t>
        </is>
      </c>
    </row>
    <row r="39" ht="30.75" customHeight="1" s="45">
      <c r="A39" s="56" t="inlineStr">
        <is>
          <t>A S3U acredita em provar antes de vender. Esta ferramenta gera valor sozinha, com os dados da sua própria empresa. Quando você quiser transformar o que aparece aqui em execução, com alguém do lado, é aí que a consultoria Crescer com a S3U entra.</t>
        </is>
      </c>
    </row>
    <row r="40"/>
    <row r="41" ht="18" customHeight="1" s="45">
      <c r="A41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8">
    <mergeCell ref="A5:D5"/>
    <mergeCell ref="A17:D17"/>
    <mergeCell ref="A8:D8"/>
    <mergeCell ref="B23:D23"/>
    <mergeCell ref="A38:D38"/>
    <mergeCell ref="A14:D14"/>
    <mergeCell ref="A19:D19"/>
    <mergeCell ref="A10:D10"/>
    <mergeCell ref="A13:D13"/>
    <mergeCell ref="A9:D9"/>
    <mergeCell ref="A39:D39"/>
    <mergeCell ref="A15:D15"/>
    <mergeCell ref="B24:D24"/>
    <mergeCell ref="A36:D36"/>
    <mergeCell ref="B20:D20"/>
    <mergeCell ref="A1:D1"/>
    <mergeCell ref="A6:D6"/>
    <mergeCell ref="A7:D7"/>
    <mergeCell ref="A25:D25"/>
    <mergeCell ref="A41:D41"/>
    <mergeCell ref="A16:D16"/>
    <mergeCell ref="A37:D37"/>
    <mergeCell ref="A27:D27"/>
    <mergeCell ref="A12:D12"/>
    <mergeCell ref="B22:D22"/>
    <mergeCell ref="B21:D21"/>
    <mergeCell ref="A2:D2"/>
    <mergeCell ref="A34:B34"/>
  </mergeCells>
  <conditionalFormatting sqref="C29:C32">
    <cfRule type="cellIs" rank="0" priority="2" equalAverage="0" operator="greaterThanOrEqual" aboveAverage="0" dxfId="0" text="" percent="0" bottom="0">
      <formula>1</formula>
    </cfRule>
    <cfRule type="cellIs" rank="0" priority="3" equalAverage="0" operator="between" aboveAverage="0" dxfId="1" text="" percent="0" bottom="0">
      <formula>0.5</formula>
      <formula>1</formula>
    </cfRule>
    <cfRule type="cellIs" rank="0" priority="4" equalAverage="0" operator="lessThan" aboveAverage="0" dxfId="2" text="" percent="0" bottom="0">
      <formula>0.5</formula>
    </cfRule>
  </conditionalFormatting>
  <conditionalFormatting sqref="C34">
    <cfRule type="cellIs" rank="0" priority="5" equalAverage="0" operator="greaterThanOrEqual" aboveAverage="0" dxfId="0" text="" percent="0" bottom="0">
      <formula>1</formula>
    </cfRule>
    <cfRule type="cellIs" rank="0" priority="6" equalAverage="0" operator="between" aboveAverage="0" dxfId="1" text="" percent="0" bottom="0">
      <formula>0.5</formula>
      <formula>1</formula>
    </cfRule>
    <cfRule type="cellIs" rank="0" priority="7" equalAverage="0" operator="lessThan" aboveAverage="0" dxfId="2" text="" percent="0" bottom="0">
      <formula>0.5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portrait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J7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6" customWidth="1" style="44" min="1" max="1"/>
    <col width="16" customWidth="1" style="44" min="2" max="2"/>
    <col width="15" customWidth="1" style="44" min="3" max="3"/>
    <col width="12" customWidth="1" style="44" min="4" max="4"/>
    <col width="7" customWidth="1" style="44" min="5" max="5"/>
    <col width="9" customWidth="1" style="44" min="6" max="7"/>
    <col width="8" customWidth="1" style="44" min="8" max="8"/>
    <col width="12" customWidth="1" style="44" min="9" max="9"/>
    <col width="34" customWidth="1" style="44" min="10" max="10"/>
    <col width="3" customWidth="1" style="44" min="11" max="11"/>
  </cols>
  <sheetData>
    <row r="1" ht="30" customHeight="1" s="45">
      <c r="A1" s="46" t="inlineStr">
        <is>
          <t>1 · CARTEIRA ABC  ·  quem sustenta a sua empresa</t>
        </is>
      </c>
    </row>
    <row r="2" ht="34.5" customHeight="1" s="45">
      <c r="A2" s="47" t="inlineStr">
        <is>
          <t>Liste seus clientes com a receita dos últimos 12 meses, em QUALQUER ordem. A planilha ranqueia, classifica (A, B, C), mede o risco de depender de poucos e mostra quem está sumindo.</t>
        </is>
      </c>
    </row>
    <row r="3"/>
    <row r="4" ht="30.75" customHeight="1" s="45">
      <c r="A4" s="66" t="inlineStr">
        <is>
          <t>O QUE VOCÊ GANHA AQUI</t>
        </is>
      </c>
      <c r="B4" s="67" t="inlineStr">
        <is>
          <t>Quais clientes você precisa proteger (A), quais pode fazer crescer (B), sobre quais precisa decidir (C), e quanto da sua receita está em risco.</t>
        </is>
      </c>
    </row>
    <row r="5" ht="30.75" customHeight="1" s="45">
      <c r="A5" s="66" t="inlineStr">
        <is>
          <t>COMO PREENCHER</t>
        </is>
      </c>
      <c r="B5" s="67" t="inlineStr">
        <is>
          <t>Colunas amarelas: nome, segmento, receita 12 meses e há quantos meses foi a última compra. Até 30 clientes (se tem mais, coloque os 29 maiores e agrupe o resto em 'Outros'). Tudo o mais calcula sozinho.  ·  ⏱ 15 min com o relatório de vendas na mão</t>
        </is>
      </c>
    </row>
    <row r="6"/>
    <row r="7" ht="21.75" customHeight="1" s="45">
      <c r="A7" s="48" t="inlineStr">
        <is>
          <t>1 · PARÂMETROS  ·  quando um cliente está em risco</t>
        </is>
      </c>
    </row>
    <row r="8" ht="43.5" customHeight="1" s="45">
      <c r="A8" s="58" t="inlineStr">
        <is>
          <t>Cliente 'em risco' quando a última compra foi há (meses) ≥</t>
        </is>
      </c>
      <c r="B8" s="68" t="n">
        <v>3</v>
      </c>
      <c r="C8" s="64" t="inlineStr">
        <is>
          <t>Padrão 3. Ajuste ao seu ciclo: restaurante = 1 mês; consultoria = 6.</t>
        </is>
      </c>
      <c r="D8" s="69" t="n"/>
      <c r="E8" s="69" t="n"/>
      <c r="F8" s="69" t="n"/>
      <c r="G8" s="69" t="n"/>
      <c r="H8" s="69" t="n"/>
      <c r="I8" s="69" t="n"/>
      <c r="J8" s="62" t="n"/>
    </row>
    <row r="9" ht="43.5" customHeight="1" s="45">
      <c r="A9" s="58" t="inlineStr">
        <is>
          <t>Cliente 'perdido' quando a última compra foi há (meses) ≥</t>
        </is>
      </c>
      <c r="B9" s="68" t="n">
        <v>6</v>
      </c>
      <c r="C9" s="64" t="inlineStr">
        <is>
          <t>Padrão 6. Um cliente perdido custa 5 a 7 vezes mais para recuperar do que para reter (regra de bolso do mercado).</t>
        </is>
      </c>
      <c r="D9" s="69" t="n"/>
      <c r="E9" s="69" t="n"/>
      <c r="F9" s="69" t="n"/>
      <c r="G9" s="69" t="n"/>
      <c r="H9" s="69" t="n"/>
      <c r="I9" s="69" t="n"/>
      <c r="J9" s="62" t="n"/>
    </row>
    <row r="10"/>
    <row r="11" ht="21.75" customHeight="1" s="45">
      <c r="A11" s="48" t="inlineStr">
        <is>
          <t>2 · A CARTEIRA  ·  em qualquer ordem</t>
        </is>
      </c>
    </row>
    <row r="12" ht="43.5" customHeight="1" s="45">
      <c r="A12" s="57" t="inlineStr">
        <is>
          <t>Cliente</t>
        </is>
      </c>
      <c r="B12" s="57" t="inlineStr">
        <is>
          <t>Segmento / tipo</t>
        </is>
      </c>
      <c r="C12" s="57" t="inlineStr">
        <is>
          <t>Receita 12 meses (R$)</t>
        </is>
      </c>
      <c r="D12" s="57" t="inlineStr">
        <is>
          <t>Meses desde a última compra</t>
        </is>
      </c>
      <c r="E12" s="57" t="inlineStr">
        <is>
          <t>Rank</t>
        </is>
      </c>
      <c r="F12" s="57" t="inlineStr">
        <is>
          <t>% da receita</t>
        </is>
      </c>
      <c r="G12" s="57" t="inlineStr">
        <is>
          <t>% acumulado</t>
        </is>
      </c>
      <c r="H12" s="57" t="inlineStr">
        <is>
          <t>Classe</t>
        </is>
      </c>
      <c r="I12" s="57" t="inlineStr">
        <is>
          <t>Status</t>
        </is>
      </c>
      <c r="J12" s="57" t="inlineStr">
        <is>
          <t>O que fazer com ele (preencha)</t>
        </is>
      </c>
    </row>
    <row r="13" ht="21.75" customHeight="1" s="45">
      <c r="A13" s="64" t="inlineStr">
        <is>
          <t>Ex.: Clínica Sorrir</t>
        </is>
      </c>
      <c r="B13" s="64" t="inlineStr">
        <is>
          <t>Odontologia</t>
        </is>
      </c>
      <c r="C13" s="64" t="inlineStr">
        <is>
          <t>R$ 38.000</t>
        </is>
      </c>
      <c r="D13" s="64" t="inlineStr">
        <is>
          <t>1</t>
        </is>
      </c>
      <c r="E13" s="64" t="inlineStr">
        <is>
          <t>1</t>
        </is>
      </c>
      <c r="F13" s="64" t="inlineStr">
        <is>
          <t>22%</t>
        </is>
      </c>
      <c r="G13" s="64" t="inlineStr">
        <is>
          <t>22%</t>
        </is>
      </c>
      <c r="H13" s="64" t="inlineStr">
        <is>
          <t>A</t>
        </is>
      </c>
      <c r="I13" s="64" t="inlineStr">
        <is>
          <t>Ativo</t>
        </is>
      </c>
      <c r="J13" s="64" t="inlineStr">
        <is>
          <t>Ex.: Visita trimestral do sócio; propor plano anual</t>
        </is>
      </c>
    </row>
    <row r="14" ht="19.5" customHeight="1" s="45">
      <c r="A14" s="70" t="n"/>
      <c r="B14" s="70" t="n"/>
      <c r="C14" s="71" t="n"/>
      <c r="D14" s="68" t="n"/>
      <c r="E14" s="72">
        <f>IF(C14="","",RANK(C14,$C$14:$C$43,0)+COUNTIF($C$14:C14,C14)-1)</f>
        <v/>
      </c>
      <c r="F14" s="60">
        <f>IF(C14="","",IF($C$44=0,0,C14/$C$44))</f>
        <v/>
      </c>
      <c r="G14" s="60">
        <f>IF(C14="","",IF($C$44=0,0,SUMIF($E$14:$E$43,"&lt;="&amp;E14,$C$14:$C$43)/$C$44))</f>
        <v/>
      </c>
      <c r="H14" s="73">
        <f>IF(C14="","",IF(G14-F14&lt;0.8,"A",IF(G14-F14&lt;0.95,"B","C")))</f>
        <v/>
      </c>
      <c r="I14" s="61">
        <f>IF(C14="","",IF(D14="","informe meses",IF(D14&gt;=$B$9,"Perdido",IF(D14&gt;=$B$8,"Em risco","Ativo"))))</f>
        <v/>
      </c>
      <c r="J14" s="70" t="n"/>
    </row>
    <row r="15" ht="19.5" customHeight="1" s="45">
      <c r="A15" s="70" t="n"/>
      <c r="B15" s="70" t="n"/>
      <c r="C15" s="71" t="n"/>
      <c r="D15" s="68" t="n"/>
      <c r="E15" s="72">
        <f>IF(C15="","",RANK(C15,$C$14:$C$43,0)+COUNTIF($C$14:C15,C15)-1)</f>
        <v/>
      </c>
      <c r="F15" s="60">
        <f>IF(C15="","",IF($C$44=0,0,C15/$C$44))</f>
        <v/>
      </c>
      <c r="G15" s="60">
        <f>IF(C15="","",IF($C$44=0,0,SUMIF($E$14:$E$43,"&lt;="&amp;E15,$C$14:$C$43)/$C$44))</f>
        <v/>
      </c>
      <c r="H15" s="73">
        <f>IF(C15="","",IF(G15-F15&lt;0.8,"A",IF(G15-F15&lt;0.95,"B","C")))</f>
        <v/>
      </c>
      <c r="I15" s="61">
        <f>IF(C15="","",IF(D15="","informe meses",IF(D15&gt;=$B$9,"Perdido",IF(D15&gt;=$B$8,"Em risco","Ativo"))))</f>
        <v/>
      </c>
      <c r="J15" s="70" t="n"/>
    </row>
    <row r="16" ht="19.5" customHeight="1" s="45">
      <c r="A16" s="70" t="n"/>
      <c r="B16" s="70" t="n"/>
      <c r="C16" s="71" t="n"/>
      <c r="D16" s="68" t="n"/>
      <c r="E16" s="72">
        <f>IF(C16="","",RANK(C16,$C$14:$C$43,0)+COUNTIF($C$14:C16,C16)-1)</f>
        <v/>
      </c>
      <c r="F16" s="60">
        <f>IF(C16="","",IF($C$44=0,0,C16/$C$44))</f>
        <v/>
      </c>
      <c r="G16" s="60">
        <f>IF(C16="","",IF($C$44=0,0,SUMIF($E$14:$E$43,"&lt;="&amp;E16,$C$14:$C$43)/$C$44))</f>
        <v/>
      </c>
      <c r="H16" s="73">
        <f>IF(C16="","",IF(G16-F16&lt;0.8,"A",IF(G16-F16&lt;0.95,"B","C")))</f>
        <v/>
      </c>
      <c r="I16" s="61">
        <f>IF(C16="","",IF(D16="","informe meses",IF(D16&gt;=$B$9,"Perdido",IF(D16&gt;=$B$8,"Em risco","Ativo"))))</f>
        <v/>
      </c>
      <c r="J16" s="70" t="n"/>
    </row>
    <row r="17" ht="19.5" customHeight="1" s="45">
      <c r="A17" s="70" t="n"/>
      <c r="B17" s="70" t="n"/>
      <c r="C17" s="71" t="n"/>
      <c r="D17" s="68" t="n"/>
      <c r="E17" s="72">
        <f>IF(C17="","",RANK(C17,$C$14:$C$43,0)+COUNTIF($C$14:C17,C17)-1)</f>
        <v/>
      </c>
      <c r="F17" s="60">
        <f>IF(C17="","",IF($C$44=0,0,C17/$C$44))</f>
        <v/>
      </c>
      <c r="G17" s="60">
        <f>IF(C17="","",IF($C$44=0,0,SUMIF($E$14:$E$43,"&lt;="&amp;E17,$C$14:$C$43)/$C$44))</f>
        <v/>
      </c>
      <c r="H17" s="73">
        <f>IF(C17="","",IF(G17-F17&lt;0.8,"A",IF(G17-F17&lt;0.95,"B","C")))</f>
        <v/>
      </c>
      <c r="I17" s="61">
        <f>IF(C17="","",IF(D17="","informe meses",IF(D17&gt;=$B$9,"Perdido",IF(D17&gt;=$B$8,"Em risco","Ativo"))))</f>
        <v/>
      </c>
      <c r="J17" s="70" t="n"/>
    </row>
    <row r="18" ht="19.5" customHeight="1" s="45">
      <c r="A18" s="70" t="n"/>
      <c r="B18" s="70" t="n"/>
      <c r="C18" s="71" t="n"/>
      <c r="D18" s="68" t="n"/>
      <c r="E18" s="72">
        <f>IF(C18="","",RANK(C18,$C$14:$C$43,0)+COUNTIF($C$14:C18,C18)-1)</f>
        <v/>
      </c>
      <c r="F18" s="60">
        <f>IF(C18="","",IF($C$44=0,0,C18/$C$44))</f>
        <v/>
      </c>
      <c r="G18" s="60">
        <f>IF(C18="","",IF($C$44=0,0,SUMIF($E$14:$E$43,"&lt;="&amp;E18,$C$14:$C$43)/$C$44))</f>
        <v/>
      </c>
      <c r="H18" s="73">
        <f>IF(C18="","",IF(G18-F18&lt;0.8,"A",IF(G18-F18&lt;0.95,"B","C")))</f>
        <v/>
      </c>
      <c r="I18" s="61">
        <f>IF(C18="","",IF(D18="","informe meses",IF(D18&gt;=$B$9,"Perdido",IF(D18&gt;=$B$8,"Em risco","Ativo"))))</f>
        <v/>
      </c>
      <c r="J18" s="70" t="n"/>
    </row>
    <row r="19" ht="19.5" customHeight="1" s="45">
      <c r="A19" s="70" t="n"/>
      <c r="B19" s="70" t="n"/>
      <c r="C19" s="71" t="n"/>
      <c r="D19" s="68" t="n"/>
      <c r="E19" s="72">
        <f>IF(C19="","",RANK(C19,$C$14:$C$43,0)+COUNTIF($C$14:C19,C19)-1)</f>
        <v/>
      </c>
      <c r="F19" s="60">
        <f>IF(C19="","",IF($C$44=0,0,C19/$C$44))</f>
        <v/>
      </c>
      <c r="G19" s="60">
        <f>IF(C19="","",IF($C$44=0,0,SUMIF($E$14:$E$43,"&lt;="&amp;E19,$C$14:$C$43)/$C$44))</f>
        <v/>
      </c>
      <c r="H19" s="73">
        <f>IF(C19="","",IF(G19-F19&lt;0.8,"A",IF(G19-F19&lt;0.95,"B","C")))</f>
        <v/>
      </c>
      <c r="I19" s="61">
        <f>IF(C19="","",IF(D19="","informe meses",IF(D19&gt;=$B$9,"Perdido",IF(D19&gt;=$B$8,"Em risco","Ativo"))))</f>
        <v/>
      </c>
      <c r="J19" s="70" t="n"/>
    </row>
    <row r="20" ht="19.5" customHeight="1" s="45">
      <c r="A20" s="70" t="n"/>
      <c r="B20" s="70" t="n"/>
      <c r="C20" s="71" t="n"/>
      <c r="D20" s="68" t="n"/>
      <c r="E20" s="72">
        <f>IF(C20="","",RANK(C20,$C$14:$C$43,0)+COUNTIF($C$14:C20,C20)-1)</f>
        <v/>
      </c>
      <c r="F20" s="60">
        <f>IF(C20="","",IF($C$44=0,0,C20/$C$44))</f>
        <v/>
      </c>
      <c r="G20" s="60">
        <f>IF(C20="","",IF($C$44=0,0,SUMIF($E$14:$E$43,"&lt;="&amp;E20,$C$14:$C$43)/$C$44))</f>
        <v/>
      </c>
      <c r="H20" s="73">
        <f>IF(C20="","",IF(G20-F20&lt;0.8,"A",IF(G20-F20&lt;0.95,"B","C")))</f>
        <v/>
      </c>
      <c r="I20" s="61">
        <f>IF(C20="","",IF(D20="","informe meses",IF(D20&gt;=$B$9,"Perdido",IF(D20&gt;=$B$8,"Em risco","Ativo"))))</f>
        <v/>
      </c>
      <c r="J20" s="70" t="n"/>
    </row>
    <row r="21" ht="19.5" customHeight="1" s="45">
      <c r="A21" s="70" t="n"/>
      <c r="B21" s="70" t="n"/>
      <c r="C21" s="71" t="n"/>
      <c r="D21" s="68" t="n"/>
      <c r="E21" s="72">
        <f>IF(C21="","",RANK(C21,$C$14:$C$43,0)+COUNTIF($C$14:C21,C21)-1)</f>
        <v/>
      </c>
      <c r="F21" s="60">
        <f>IF(C21="","",IF($C$44=0,0,C21/$C$44))</f>
        <v/>
      </c>
      <c r="G21" s="60">
        <f>IF(C21="","",IF($C$44=0,0,SUMIF($E$14:$E$43,"&lt;="&amp;E21,$C$14:$C$43)/$C$44))</f>
        <v/>
      </c>
      <c r="H21" s="73">
        <f>IF(C21="","",IF(G21-F21&lt;0.8,"A",IF(G21-F21&lt;0.95,"B","C")))</f>
        <v/>
      </c>
      <c r="I21" s="61">
        <f>IF(C21="","",IF(D21="","informe meses",IF(D21&gt;=$B$9,"Perdido",IF(D21&gt;=$B$8,"Em risco","Ativo"))))</f>
        <v/>
      </c>
      <c r="J21" s="70" t="n"/>
    </row>
    <row r="22" ht="19.5" customHeight="1" s="45">
      <c r="A22" s="70" t="n"/>
      <c r="B22" s="70" t="n"/>
      <c r="C22" s="71" t="n"/>
      <c r="D22" s="68" t="n"/>
      <c r="E22" s="72">
        <f>IF(C22="","",RANK(C22,$C$14:$C$43,0)+COUNTIF($C$14:C22,C22)-1)</f>
        <v/>
      </c>
      <c r="F22" s="60">
        <f>IF(C22="","",IF($C$44=0,0,C22/$C$44))</f>
        <v/>
      </c>
      <c r="G22" s="60">
        <f>IF(C22="","",IF($C$44=0,0,SUMIF($E$14:$E$43,"&lt;="&amp;E22,$C$14:$C$43)/$C$44))</f>
        <v/>
      </c>
      <c r="H22" s="73">
        <f>IF(C22="","",IF(G22-F22&lt;0.8,"A",IF(G22-F22&lt;0.95,"B","C")))</f>
        <v/>
      </c>
      <c r="I22" s="61">
        <f>IF(C22="","",IF(D22="","informe meses",IF(D22&gt;=$B$9,"Perdido",IF(D22&gt;=$B$8,"Em risco","Ativo"))))</f>
        <v/>
      </c>
      <c r="J22" s="70" t="n"/>
    </row>
    <row r="23" ht="19.5" customHeight="1" s="45">
      <c r="A23" s="70" t="n"/>
      <c r="B23" s="70" t="n"/>
      <c r="C23" s="71" t="n"/>
      <c r="D23" s="68" t="n"/>
      <c r="E23" s="72">
        <f>IF(C23="","",RANK(C23,$C$14:$C$43,0)+COUNTIF($C$14:C23,C23)-1)</f>
        <v/>
      </c>
      <c r="F23" s="60">
        <f>IF(C23="","",IF($C$44=0,0,C23/$C$44))</f>
        <v/>
      </c>
      <c r="G23" s="60">
        <f>IF(C23="","",IF($C$44=0,0,SUMIF($E$14:$E$43,"&lt;="&amp;E23,$C$14:$C$43)/$C$44))</f>
        <v/>
      </c>
      <c r="H23" s="73">
        <f>IF(C23="","",IF(G23-F23&lt;0.8,"A",IF(G23-F23&lt;0.95,"B","C")))</f>
        <v/>
      </c>
      <c r="I23" s="61">
        <f>IF(C23="","",IF(D23="","informe meses",IF(D23&gt;=$B$9,"Perdido",IF(D23&gt;=$B$8,"Em risco","Ativo"))))</f>
        <v/>
      </c>
      <c r="J23" s="70" t="n"/>
    </row>
    <row r="24" ht="19.5" customHeight="1" s="45">
      <c r="A24" s="70" t="n"/>
      <c r="B24" s="70" t="n"/>
      <c r="C24" s="71" t="n"/>
      <c r="D24" s="68" t="n"/>
      <c r="E24" s="72">
        <f>IF(C24="","",RANK(C24,$C$14:$C$43,0)+COUNTIF($C$14:C24,C24)-1)</f>
        <v/>
      </c>
      <c r="F24" s="60">
        <f>IF(C24="","",IF($C$44=0,0,C24/$C$44))</f>
        <v/>
      </c>
      <c r="G24" s="60">
        <f>IF(C24="","",IF($C$44=0,0,SUMIF($E$14:$E$43,"&lt;="&amp;E24,$C$14:$C$43)/$C$44))</f>
        <v/>
      </c>
      <c r="H24" s="73">
        <f>IF(C24="","",IF(G24-F24&lt;0.8,"A",IF(G24-F24&lt;0.95,"B","C")))</f>
        <v/>
      </c>
      <c r="I24" s="61">
        <f>IF(C24="","",IF(D24="","informe meses",IF(D24&gt;=$B$9,"Perdido",IF(D24&gt;=$B$8,"Em risco","Ativo"))))</f>
        <v/>
      </c>
      <c r="J24" s="70" t="n"/>
    </row>
    <row r="25" ht="19.5" customHeight="1" s="45">
      <c r="A25" s="70" t="n"/>
      <c r="B25" s="70" t="n"/>
      <c r="C25" s="71" t="n"/>
      <c r="D25" s="68" t="n"/>
      <c r="E25" s="72">
        <f>IF(C25="","",RANK(C25,$C$14:$C$43,0)+COUNTIF($C$14:C25,C25)-1)</f>
        <v/>
      </c>
      <c r="F25" s="60">
        <f>IF(C25="","",IF($C$44=0,0,C25/$C$44))</f>
        <v/>
      </c>
      <c r="G25" s="60">
        <f>IF(C25="","",IF($C$44=0,0,SUMIF($E$14:$E$43,"&lt;="&amp;E25,$C$14:$C$43)/$C$44))</f>
        <v/>
      </c>
      <c r="H25" s="73">
        <f>IF(C25="","",IF(G25-F25&lt;0.8,"A",IF(G25-F25&lt;0.95,"B","C")))</f>
        <v/>
      </c>
      <c r="I25" s="61">
        <f>IF(C25="","",IF(D25="","informe meses",IF(D25&gt;=$B$9,"Perdido",IF(D25&gt;=$B$8,"Em risco","Ativo"))))</f>
        <v/>
      </c>
      <c r="J25" s="70" t="n"/>
    </row>
    <row r="26" ht="19.5" customHeight="1" s="45">
      <c r="A26" s="70" t="n"/>
      <c r="B26" s="70" t="n"/>
      <c r="C26" s="71" t="n"/>
      <c r="D26" s="68" t="n"/>
      <c r="E26" s="72">
        <f>IF(C26="","",RANK(C26,$C$14:$C$43,0)+COUNTIF($C$14:C26,C26)-1)</f>
        <v/>
      </c>
      <c r="F26" s="60">
        <f>IF(C26="","",IF($C$44=0,0,C26/$C$44))</f>
        <v/>
      </c>
      <c r="G26" s="60">
        <f>IF(C26="","",IF($C$44=0,0,SUMIF($E$14:$E$43,"&lt;="&amp;E26,$C$14:$C$43)/$C$44))</f>
        <v/>
      </c>
      <c r="H26" s="73">
        <f>IF(C26="","",IF(G26-F26&lt;0.8,"A",IF(G26-F26&lt;0.95,"B","C")))</f>
        <v/>
      </c>
      <c r="I26" s="61">
        <f>IF(C26="","",IF(D26="","informe meses",IF(D26&gt;=$B$9,"Perdido",IF(D26&gt;=$B$8,"Em risco","Ativo"))))</f>
        <v/>
      </c>
      <c r="J26" s="70" t="n"/>
    </row>
    <row r="27" ht="19.5" customHeight="1" s="45">
      <c r="A27" s="70" t="n"/>
      <c r="B27" s="70" t="n"/>
      <c r="C27" s="71" t="n"/>
      <c r="D27" s="68" t="n"/>
      <c r="E27" s="72">
        <f>IF(C27="","",RANK(C27,$C$14:$C$43,0)+COUNTIF($C$14:C27,C27)-1)</f>
        <v/>
      </c>
      <c r="F27" s="60">
        <f>IF(C27="","",IF($C$44=0,0,C27/$C$44))</f>
        <v/>
      </c>
      <c r="G27" s="60">
        <f>IF(C27="","",IF($C$44=0,0,SUMIF($E$14:$E$43,"&lt;="&amp;E27,$C$14:$C$43)/$C$44))</f>
        <v/>
      </c>
      <c r="H27" s="73">
        <f>IF(C27="","",IF(G27-F27&lt;0.8,"A",IF(G27-F27&lt;0.95,"B","C")))</f>
        <v/>
      </c>
      <c r="I27" s="61">
        <f>IF(C27="","",IF(D27="","informe meses",IF(D27&gt;=$B$9,"Perdido",IF(D27&gt;=$B$8,"Em risco","Ativo"))))</f>
        <v/>
      </c>
      <c r="J27" s="70" t="n"/>
    </row>
    <row r="28" ht="19.5" customHeight="1" s="45">
      <c r="A28" s="70" t="n"/>
      <c r="B28" s="70" t="n"/>
      <c r="C28" s="71" t="n"/>
      <c r="D28" s="68" t="n"/>
      <c r="E28" s="72">
        <f>IF(C28="","",RANK(C28,$C$14:$C$43,0)+COUNTIF($C$14:C28,C28)-1)</f>
        <v/>
      </c>
      <c r="F28" s="60">
        <f>IF(C28="","",IF($C$44=0,0,C28/$C$44))</f>
        <v/>
      </c>
      <c r="G28" s="60">
        <f>IF(C28="","",IF($C$44=0,0,SUMIF($E$14:$E$43,"&lt;="&amp;E28,$C$14:$C$43)/$C$44))</f>
        <v/>
      </c>
      <c r="H28" s="73">
        <f>IF(C28="","",IF(G28-F28&lt;0.8,"A",IF(G28-F28&lt;0.95,"B","C")))</f>
        <v/>
      </c>
      <c r="I28" s="61">
        <f>IF(C28="","",IF(D28="","informe meses",IF(D28&gt;=$B$9,"Perdido",IF(D28&gt;=$B$8,"Em risco","Ativo"))))</f>
        <v/>
      </c>
      <c r="J28" s="70" t="n"/>
    </row>
    <row r="29" ht="19.5" customHeight="1" s="45">
      <c r="A29" s="70" t="n"/>
      <c r="B29" s="70" t="n"/>
      <c r="C29" s="71" t="n"/>
      <c r="D29" s="68" t="n"/>
      <c r="E29" s="72">
        <f>IF(C29="","",RANK(C29,$C$14:$C$43,0)+COUNTIF($C$14:C29,C29)-1)</f>
        <v/>
      </c>
      <c r="F29" s="60">
        <f>IF(C29="","",IF($C$44=0,0,C29/$C$44))</f>
        <v/>
      </c>
      <c r="G29" s="60">
        <f>IF(C29="","",IF($C$44=0,0,SUMIF($E$14:$E$43,"&lt;="&amp;E29,$C$14:$C$43)/$C$44))</f>
        <v/>
      </c>
      <c r="H29" s="73">
        <f>IF(C29="","",IF(G29-F29&lt;0.8,"A",IF(G29-F29&lt;0.95,"B","C")))</f>
        <v/>
      </c>
      <c r="I29" s="61">
        <f>IF(C29="","",IF(D29="","informe meses",IF(D29&gt;=$B$9,"Perdido",IF(D29&gt;=$B$8,"Em risco","Ativo"))))</f>
        <v/>
      </c>
      <c r="J29" s="70" t="n"/>
    </row>
    <row r="30" ht="19.5" customHeight="1" s="45">
      <c r="A30" s="70" t="n"/>
      <c r="B30" s="70" t="n"/>
      <c r="C30" s="71" t="n"/>
      <c r="D30" s="68" t="n"/>
      <c r="E30" s="72">
        <f>IF(C30="","",RANK(C30,$C$14:$C$43,0)+COUNTIF($C$14:C30,C30)-1)</f>
        <v/>
      </c>
      <c r="F30" s="60">
        <f>IF(C30="","",IF($C$44=0,0,C30/$C$44))</f>
        <v/>
      </c>
      <c r="G30" s="60">
        <f>IF(C30="","",IF($C$44=0,0,SUMIF($E$14:$E$43,"&lt;="&amp;E30,$C$14:$C$43)/$C$44))</f>
        <v/>
      </c>
      <c r="H30" s="73">
        <f>IF(C30="","",IF(G30-F30&lt;0.8,"A",IF(G30-F30&lt;0.95,"B","C")))</f>
        <v/>
      </c>
      <c r="I30" s="61">
        <f>IF(C30="","",IF(D30="","informe meses",IF(D30&gt;=$B$9,"Perdido",IF(D30&gt;=$B$8,"Em risco","Ativo"))))</f>
        <v/>
      </c>
      <c r="J30" s="70" t="n"/>
    </row>
    <row r="31" ht="19.5" customHeight="1" s="45">
      <c r="A31" s="70" t="n"/>
      <c r="B31" s="70" t="n"/>
      <c r="C31" s="71" t="n"/>
      <c r="D31" s="68" t="n"/>
      <c r="E31" s="72">
        <f>IF(C31="","",RANK(C31,$C$14:$C$43,0)+COUNTIF($C$14:C31,C31)-1)</f>
        <v/>
      </c>
      <c r="F31" s="60">
        <f>IF(C31="","",IF($C$44=0,0,C31/$C$44))</f>
        <v/>
      </c>
      <c r="G31" s="60">
        <f>IF(C31="","",IF($C$44=0,0,SUMIF($E$14:$E$43,"&lt;="&amp;E31,$C$14:$C$43)/$C$44))</f>
        <v/>
      </c>
      <c r="H31" s="73">
        <f>IF(C31="","",IF(G31-F31&lt;0.8,"A",IF(G31-F31&lt;0.95,"B","C")))</f>
        <v/>
      </c>
      <c r="I31" s="61">
        <f>IF(C31="","",IF(D31="","informe meses",IF(D31&gt;=$B$9,"Perdido",IF(D31&gt;=$B$8,"Em risco","Ativo"))))</f>
        <v/>
      </c>
      <c r="J31" s="70" t="n"/>
    </row>
    <row r="32" ht="19.5" customHeight="1" s="45">
      <c r="A32" s="70" t="n"/>
      <c r="B32" s="70" t="n"/>
      <c r="C32" s="71" t="n"/>
      <c r="D32" s="68" t="n"/>
      <c r="E32" s="72">
        <f>IF(C32="","",RANK(C32,$C$14:$C$43,0)+COUNTIF($C$14:C32,C32)-1)</f>
        <v/>
      </c>
      <c r="F32" s="60">
        <f>IF(C32="","",IF($C$44=0,0,C32/$C$44))</f>
        <v/>
      </c>
      <c r="G32" s="60">
        <f>IF(C32="","",IF($C$44=0,0,SUMIF($E$14:$E$43,"&lt;="&amp;E32,$C$14:$C$43)/$C$44))</f>
        <v/>
      </c>
      <c r="H32" s="73">
        <f>IF(C32="","",IF(G32-F32&lt;0.8,"A",IF(G32-F32&lt;0.95,"B","C")))</f>
        <v/>
      </c>
      <c r="I32" s="61">
        <f>IF(C32="","",IF(D32="","informe meses",IF(D32&gt;=$B$9,"Perdido",IF(D32&gt;=$B$8,"Em risco","Ativo"))))</f>
        <v/>
      </c>
      <c r="J32" s="70" t="n"/>
    </row>
    <row r="33" ht="19.5" customHeight="1" s="45">
      <c r="A33" s="70" t="n"/>
      <c r="B33" s="70" t="n"/>
      <c r="C33" s="71" t="n"/>
      <c r="D33" s="68" t="n"/>
      <c r="E33" s="72">
        <f>IF(C33="","",RANK(C33,$C$14:$C$43,0)+COUNTIF($C$14:C33,C33)-1)</f>
        <v/>
      </c>
      <c r="F33" s="60">
        <f>IF(C33="","",IF($C$44=0,0,C33/$C$44))</f>
        <v/>
      </c>
      <c r="G33" s="60">
        <f>IF(C33="","",IF($C$44=0,0,SUMIF($E$14:$E$43,"&lt;="&amp;E33,$C$14:$C$43)/$C$44))</f>
        <v/>
      </c>
      <c r="H33" s="73">
        <f>IF(C33="","",IF(G33-F33&lt;0.8,"A",IF(G33-F33&lt;0.95,"B","C")))</f>
        <v/>
      </c>
      <c r="I33" s="61">
        <f>IF(C33="","",IF(D33="","informe meses",IF(D33&gt;=$B$9,"Perdido",IF(D33&gt;=$B$8,"Em risco","Ativo"))))</f>
        <v/>
      </c>
      <c r="J33" s="70" t="n"/>
    </row>
    <row r="34" ht="19.5" customHeight="1" s="45">
      <c r="A34" s="70" t="n"/>
      <c r="B34" s="70" t="n"/>
      <c r="C34" s="71" t="n"/>
      <c r="D34" s="68" t="n"/>
      <c r="E34" s="72">
        <f>IF(C34="","",RANK(C34,$C$14:$C$43,0)+COUNTIF($C$14:C34,C34)-1)</f>
        <v/>
      </c>
      <c r="F34" s="60">
        <f>IF(C34="","",IF($C$44=0,0,C34/$C$44))</f>
        <v/>
      </c>
      <c r="G34" s="60">
        <f>IF(C34="","",IF($C$44=0,0,SUMIF($E$14:$E$43,"&lt;="&amp;E34,$C$14:$C$43)/$C$44))</f>
        <v/>
      </c>
      <c r="H34" s="73">
        <f>IF(C34="","",IF(G34-F34&lt;0.8,"A",IF(G34-F34&lt;0.95,"B","C")))</f>
        <v/>
      </c>
      <c r="I34" s="61">
        <f>IF(C34="","",IF(D34="","informe meses",IF(D34&gt;=$B$9,"Perdido",IF(D34&gt;=$B$8,"Em risco","Ativo"))))</f>
        <v/>
      </c>
      <c r="J34" s="70" t="n"/>
    </row>
    <row r="35" ht="19.5" customHeight="1" s="45">
      <c r="A35" s="70" t="n"/>
      <c r="B35" s="70" t="n"/>
      <c r="C35" s="71" t="n"/>
      <c r="D35" s="68" t="n"/>
      <c r="E35" s="72">
        <f>IF(C35="","",RANK(C35,$C$14:$C$43,0)+COUNTIF($C$14:C35,C35)-1)</f>
        <v/>
      </c>
      <c r="F35" s="60">
        <f>IF(C35="","",IF($C$44=0,0,C35/$C$44))</f>
        <v/>
      </c>
      <c r="G35" s="60">
        <f>IF(C35="","",IF($C$44=0,0,SUMIF($E$14:$E$43,"&lt;="&amp;E35,$C$14:$C$43)/$C$44))</f>
        <v/>
      </c>
      <c r="H35" s="73">
        <f>IF(C35="","",IF(G35-F35&lt;0.8,"A",IF(G35-F35&lt;0.95,"B","C")))</f>
        <v/>
      </c>
      <c r="I35" s="61">
        <f>IF(C35="","",IF(D35="","informe meses",IF(D35&gt;=$B$9,"Perdido",IF(D35&gt;=$B$8,"Em risco","Ativo"))))</f>
        <v/>
      </c>
      <c r="J35" s="70" t="n"/>
    </row>
    <row r="36" ht="19.5" customHeight="1" s="45">
      <c r="A36" s="70" t="n"/>
      <c r="B36" s="70" t="n"/>
      <c r="C36" s="71" t="n"/>
      <c r="D36" s="68" t="n"/>
      <c r="E36" s="72">
        <f>IF(C36="","",RANK(C36,$C$14:$C$43,0)+COUNTIF($C$14:C36,C36)-1)</f>
        <v/>
      </c>
      <c r="F36" s="60">
        <f>IF(C36="","",IF($C$44=0,0,C36/$C$44))</f>
        <v/>
      </c>
      <c r="G36" s="60">
        <f>IF(C36="","",IF($C$44=0,0,SUMIF($E$14:$E$43,"&lt;="&amp;E36,$C$14:$C$43)/$C$44))</f>
        <v/>
      </c>
      <c r="H36" s="73">
        <f>IF(C36="","",IF(G36-F36&lt;0.8,"A",IF(G36-F36&lt;0.95,"B","C")))</f>
        <v/>
      </c>
      <c r="I36" s="61">
        <f>IF(C36="","",IF(D36="","informe meses",IF(D36&gt;=$B$9,"Perdido",IF(D36&gt;=$B$8,"Em risco","Ativo"))))</f>
        <v/>
      </c>
      <c r="J36" s="70" t="n"/>
    </row>
    <row r="37" ht="19.5" customHeight="1" s="45">
      <c r="A37" s="70" t="n"/>
      <c r="B37" s="70" t="n"/>
      <c r="C37" s="71" t="n"/>
      <c r="D37" s="68" t="n"/>
      <c r="E37" s="72">
        <f>IF(C37="","",RANK(C37,$C$14:$C$43,0)+COUNTIF($C$14:C37,C37)-1)</f>
        <v/>
      </c>
      <c r="F37" s="60">
        <f>IF(C37="","",IF($C$44=0,0,C37/$C$44))</f>
        <v/>
      </c>
      <c r="G37" s="60">
        <f>IF(C37="","",IF($C$44=0,0,SUMIF($E$14:$E$43,"&lt;="&amp;E37,$C$14:$C$43)/$C$44))</f>
        <v/>
      </c>
      <c r="H37" s="73">
        <f>IF(C37="","",IF(G37-F37&lt;0.8,"A",IF(G37-F37&lt;0.95,"B","C")))</f>
        <v/>
      </c>
      <c r="I37" s="61">
        <f>IF(C37="","",IF(D37="","informe meses",IF(D37&gt;=$B$9,"Perdido",IF(D37&gt;=$B$8,"Em risco","Ativo"))))</f>
        <v/>
      </c>
      <c r="J37" s="70" t="n"/>
    </row>
    <row r="38" ht="19.5" customHeight="1" s="45">
      <c r="A38" s="70" t="n"/>
      <c r="B38" s="70" t="n"/>
      <c r="C38" s="71" t="n"/>
      <c r="D38" s="68" t="n"/>
      <c r="E38" s="72">
        <f>IF(C38="","",RANK(C38,$C$14:$C$43,0)+COUNTIF($C$14:C38,C38)-1)</f>
        <v/>
      </c>
      <c r="F38" s="60">
        <f>IF(C38="","",IF($C$44=0,0,C38/$C$44))</f>
        <v/>
      </c>
      <c r="G38" s="60">
        <f>IF(C38="","",IF($C$44=0,0,SUMIF($E$14:$E$43,"&lt;="&amp;E38,$C$14:$C$43)/$C$44))</f>
        <v/>
      </c>
      <c r="H38" s="73">
        <f>IF(C38="","",IF(G38-F38&lt;0.8,"A",IF(G38-F38&lt;0.95,"B","C")))</f>
        <v/>
      </c>
      <c r="I38" s="61">
        <f>IF(C38="","",IF(D38="","informe meses",IF(D38&gt;=$B$9,"Perdido",IF(D38&gt;=$B$8,"Em risco","Ativo"))))</f>
        <v/>
      </c>
      <c r="J38" s="70" t="n"/>
    </row>
    <row r="39" ht="19.5" customHeight="1" s="45">
      <c r="A39" s="70" t="n"/>
      <c r="B39" s="70" t="n"/>
      <c r="C39" s="71" t="n"/>
      <c r="D39" s="68" t="n"/>
      <c r="E39" s="72">
        <f>IF(C39="","",RANK(C39,$C$14:$C$43,0)+COUNTIF($C$14:C39,C39)-1)</f>
        <v/>
      </c>
      <c r="F39" s="60">
        <f>IF(C39="","",IF($C$44=0,0,C39/$C$44))</f>
        <v/>
      </c>
      <c r="G39" s="60">
        <f>IF(C39="","",IF($C$44=0,0,SUMIF($E$14:$E$43,"&lt;="&amp;E39,$C$14:$C$43)/$C$44))</f>
        <v/>
      </c>
      <c r="H39" s="73">
        <f>IF(C39="","",IF(G39-F39&lt;0.8,"A",IF(G39-F39&lt;0.95,"B","C")))</f>
        <v/>
      </c>
      <c r="I39" s="61">
        <f>IF(C39="","",IF(D39="","informe meses",IF(D39&gt;=$B$9,"Perdido",IF(D39&gt;=$B$8,"Em risco","Ativo"))))</f>
        <v/>
      </c>
      <c r="J39" s="70" t="n"/>
    </row>
    <row r="40" ht="19.5" customHeight="1" s="45">
      <c r="A40" s="70" t="n"/>
      <c r="B40" s="70" t="n"/>
      <c r="C40" s="71" t="n"/>
      <c r="D40" s="68" t="n"/>
      <c r="E40" s="72">
        <f>IF(C40="","",RANK(C40,$C$14:$C$43,0)+COUNTIF($C$14:C40,C40)-1)</f>
        <v/>
      </c>
      <c r="F40" s="60">
        <f>IF(C40="","",IF($C$44=0,0,C40/$C$44))</f>
        <v/>
      </c>
      <c r="G40" s="60">
        <f>IF(C40="","",IF($C$44=0,0,SUMIF($E$14:$E$43,"&lt;="&amp;E40,$C$14:$C$43)/$C$44))</f>
        <v/>
      </c>
      <c r="H40" s="73">
        <f>IF(C40="","",IF(G40-F40&lt;0.8,"A",IF(G40-F40&lt;0.95,"B","C")))</f>
        <v/>
      </c>
      <c r="I40" s="61">
        <f>IF(C40="","",IF(D40="","informe meses",IF(D40&gt;=$B$9,"Perdido",IF(D40&gt;=$B$8,"Em risco","Ativo"))))</f>
        <v/>
      </c>
      <c r="J40" s="70" t="n"/>
    </row>
    <row r="41" ht="19.5" customHeight="1" s="45">
      <c r="A41" s="70" t="n"/>
      <c r="B41" s="70" t="n"/>
      <c r="C41" s="71" t="n"/>
      <c r="D41" s="68" t="n"/>
      <c r="E41" s="72">
        <f>IF(C41="","",RANK(C41,$C$14:$C$43,0)+COUNTIF($C$14:C41,C41)-1)</f>
        <v/>
      </c>
      <c r="F41" s="60">
        <f>IF(C41="","",IF($C$44=0,0,C41/$C$44))</f>
        <v/>
      </c>
      <c r="G41" s="60">
        <f>IF(C41="","",IF($C$44=0,0,SUMIF($E$14:$E$43,"&lt;="&amp;E41,$C$14:$C$43)/$C$44))</f>
        <v/>
      </c>
      <c r="H41" s="73">
        <f>IF(C41="","",IF(G41-F41&lt;0.8,"A",IF(G41-F41&lt;0.95,"B","C")))</f>
        <v/>
      </c>
      <c r="I41" s="61">
        <f>IF(C41="","",IF(D41="","informe meses",IF(D41&gt;=$B$9,"Perdido",IF(D41&gt;=$B$8,"Em risco","Ativo"))))</f>
        <v/>
      </c>
      <c r="J41" s="70" t="n"/>
    </row>
    <row r="42" ht="19.5" customHeight="1" s="45">
      <c r="A42" s="70" t="n"/>
      <c r="B42" s="70" t="n"/>
      <c r="C42" s="71" t="n"/>
      <c r="D42" s="68" t="n"/>
      <c r="E42" s="72">
        <f>IF(C42="","",RANK(C42,$C$14:$C$43,0)+COUNTIF($C$14:C42,C42)-1)</f>
        <v/>
      </c>
      <c r="F42" s="60">
        <f>IF(C42="","",IF($C$44=0,0,C42/$C$44))</f>
        <v/>
      </c>
      <c r="G42" s="60">
        <f>IF(C42="","",IF($C$44=0,0,SUMIF($E$14:$E$43,"&lt;="&amp;E42,$C$14:$C$43)/$C$44))</f>
        <v/>
      </c>
      <c r="H42" s="73">
        <f>IF(C42="","",IF(G42-F42&lt;0.8,"A",IF(G42-F42&lt;0.95,"B","C")))</f>
        <v/>
      </c>
      <c r="I42" s="61">
        <f>IF(C42="","",IF(D42="","informe meses",IF(D42&gt;=$B$9,"Perdido",IF(D42&gt;=$B$8,"Em risco","Ativo"))))</f>
        <v/>
      </c>
      <c r="J42" s="70" t="n"/>
    </row>
    <row r="43" ht="19.5" customHeight="1" s="45">
      <c r="A43" s="70" t="n"/>
      <c r="B43" s="70" t="n"/>
      <c r="C43" s="71" t="n"/>
      <c r="D43" s="68" t="n"/>
      <c r="E43" s="72">
        <f>IF(C43="","",RANK(C43,$C$14:$C$43,0)+COUNTIF($C$14:C43,C43)-1)</f>
        <v/>
      </c>
      <c r="F43" s="60">
        <f>IF(C43="","",IF($C$44=0,0,C43/$C$44))</f>
        <v/>
      </c>
      <c r="G43" s="60">
        <f>IF(C43="","",IF($C$44=0,0,SUMIF($E$14:$E$43,"&lt;="&amp;E43,$C$14:$C$43)/$C$44))</f>
        <v/>
      </c>
      <c r="H43" s="73">
        <f>IF(C43="","",IF(G43-F43&lt;0.8,"A",IF(G43-F43&lt;0.95,"B","C")))</f>
        <v/>
      </c>
      <c r="I43" s="61">
        <f>IF(C43="","",IF(D43="","informe meses",IF(D43&gt;=$B$9,"Perdido",IF(D43&gt;=$B$8,"Em risco","Ativo"))))</f>
        <v/>
      </c>
      <c r="J43" s="70" t="n"/>
    </row>
    <row r="44" ht="30" customHeight="1" s="45">
      <c r="A44" s="74" t="inlineStr">
        <is>
          <t>TOTAL (12 meses)</t>
        </is>
      </c>
      <c r="B44" s="69" t="n"/>
      <c r="C44" s="75">
        <f>SUM(C14:C43)</f>
        <v/>
      </c>
      <c r="D44" s="76" t="inlineStr">
        <is>
          <t>Regra prática: A = proteger e aprofundar (visita, plano anual, exclusividade) · B = mover para A (oferta complementar, recompra) · C = decidir: crescer, padronizar o atendimento ou parar de atender.</t>
        </is>
      </c>
      <c r="E44" s="69" t="n"/>
      <c r="F44" s="69" t="n"/>
      <c r="G44" s="69" t="n"/>
      <c r="H44" s="69" t="n"/>
      <c r="I44" s="69" t="n"/>
      <c r="J44" s="69" t="n"/>
    </row>
    <row r="45"/>
    <row r="46" ht="21.75" customHeight="1" s="45">
      <c r="A46" s="48" t="inlineStr">
        <is>
          <t>3 · O DIAGNÓSTICO DA CARTEIRA  ·  calculado</t>
        </is>
      </c>
    </row>
    <row r="47" ht="19.5" customHeight="1" s="45">
      <c r="A47" s="57" t="inlineStr">
        <is>
          <t>Indicador</t>
        </is>
      </c>
      <c r="B47" s="57" t="inlineStr">
        <is>
          <t>Valor</t>
        </is>
      </c>
      <c r="C47" s="62" t="n"/>
      <c r="D47" s="57" t="n"/>
      <c r="E47" s="69" t="n"/>
      <c r="F47" s="69" t="n"/>
      <c r="G47" s="69" t="n"/>
      <c r="H47" s="69" t="n"/>
      <c r="I47" s="62" t="n"/>
      <c r="J47" s="57" t="inlineStr">
        <is>
          <t>Como ler</t>
        </is>
      </c>
    </row>
    <row r="48" ht="19.5" customHeight="1" s="45">
      <c r="A48" s="77" t="inlineStr">
        <is>
          <t>Clientes na carteira</t>
        </is>
      </c>
      <c r="B48" s="78">
        <f>COUNT(C14:C43)</f>
        <v/>
      </c>
      <c r="C48" s="62" t="n"/>
      <c r="D48" s="76" t="inlineStr">
        <is>
          <t>Quantos clientes compraram nos últimos 12 meses.</t>
        </is>
      </c>
      <c r="E48" s="69" t="n"/>
      <c r="F48" s="69" t="n"/>
      <c r="G48" s="69" t="n"/>
      <c r="H48" s="69" t="n"/>
      <c r="I48" s="69" t="n"/>
      <c r="J48" s="69" t="n"/>
    </row>
    <row r="49" ht="19.5" customHeight="1" s="45">
      <c r="A49" s="77" t="inlineStr">
        <is>
          <t>Receita dos 3 maiores</t>
        </is>
      </c>
      <c r="B49" s="79">
        <f>SUMIF(E14:E43,"&lt;=3",C14:C43)</f>
        <v/>
      </c>
      <c r="C49" s="62" t="n"/>
      <c r="D49" s="76" t="inlineStr">
        <is>
          <t>Soma dos ranks 1, 2 e 3.</t>
        </is>
      </c>
      <c r="E49" s="69" t="n"/>
      <c r="F49" s="69" t="n"/>
      <c r="G49" s="69" t="n"/>
      <c r="H49" s="69" t="n"/>
      <c r="I49" s="69" t="n"/>
      <c r="J49" s="69" t="n"/>
    </row>
    <row r="50" ht="30.75" customHeight="1" s="45">
      <c r="A50" s="58" t="inlineStr">
        <is>
          <t>% da receita nos 3 maiores (risco de concentração)</t>
        </is>
      </c>
      <c r="B50" s="63">
        <f>IF($C$44=0,0,B49/$C$44)</f>
        <v/>
      </c>
      <c r="C50" s="62" t="n"/>
      <c r="D50" s="76" t="inlineStr">
        <is>
          <t>Verde &lt; 40% · Amarelo 40–60% · Vermelho &gt; 60%. Acima de 40%, a empresa fica refém: se um sai, o mês quebra.</t>
        </is>
      </c>
      <c r="E50" s="69" t="n"/>
      <c r="F50" s="69" t="n"/>
      <c r="G50" s="69" t="n"/>
      <c r="H50" s="69" t="n"/>
      <c r="I50" s="69" t="n"/>
      <c r="J50" s="69" t="n"/>
    </row>
    <row r="51" ht="19.5" customHeight="1" s="45">
      <c r="A51" s="77" t="inlineStr">
        <is>
          <t>Clientes classe A (até 80% da receita)</t>
        </is>
      </c>
      <c r="B51" s="78">
        <f>COUNTIF(H14:H43,"A")</f>
        <v/>
      </c>
      <c r="C51" s="62" t="n"/>
      <c r="D51" s="76" t="inlineStr">
        <is>
          <t>Os que sustentam a empresa. Cada um merece um plano próprio.</t>
        </is>
      </c>
      <c r="E51" s="69" t="n"/>
      <c r="F51" s="69" t="n"/>
      <c r="G51" s="69" t="n"/>
      <c r="H51" s="69" t="n"/>
      <c r="I51" s="69" t="n"/>
      <c r="J51" s="69" t="n"/>
    </row>
    <row r="52" ht="19.5" customHeight="1" s="45">
      <c r="A52" s="77" t="inlineStr">
        <is>
          <t>Clientes classe B (80–95%)</t>
        </is>
      </c>
      <c r="B52" s="78">
        <f>COUNTIF(H14:H43,"B")</f>
        <v/>
      </c>
      <c r="C52" s="62" t="n"/>
      <c r="D52" s="76" t="inlineStr">
        <is>
          <t>O celeiro dos próximos A.</t>
        </is>
      </c>
      <c r="E52" s="69" t="n"/>
      <c r="F52" s="69" t="n"/>
      <c r="G52" s="69" t="n"/>
      <c r="H52" s="69" t="n"/>
      <c r="I52" s="69" t="n"/>
      <c r="J52" s="69" t="n"/>
    </row>
    <row r="53" ht="19.5" customHeight="1" s="45">
      <c r="A53" s="77" t="inlineStr">
        <is>
          <t>Clientes classe C (últimos 5%)</t>
        </is>
      </c>
      <c r="B53" s="78">
        <f>COUNTIF(H14:H43,"C")</f>
        <v/>
      </c>
      <c r="C53" s="62" t="n"/>
      <c r="D53" s="76" t="inlineStr">
        <is>
          <t>Muitos clientes, pouca receita. Costumam consumir o mesmo tempo de atendimento que os A.</t>
        </is>
      </c>
      <c r="E53" s="69" t="n"/>
      <c r="F53" s="69" t="n"/>
      <c r="G53" s="69" t="n"/>
      <c r="H53" s="69" t="n"/>
      <c r="I53" s="69" t="n"/>
      <c r="J53" s="69" t="n"/>
    </row>
    <row r="54" ht="19.5" customHeight="1" s="45">
      <c r="A54" s="58" t="inlineStr">
        <is>
          <t>Receita de clientes EM RISCO (R$ 12m)</t>
        </is>
      </c>
      <c r="B54" s="75">
        <f>SUMIF(I14:I43,"Em risco",C14:C43)</f>
        <v/>
      </c>
      <c r="C54" s="62" t="n"/>
      <c r="D54" s="76" t="inlineStr">
        <is>
          <t>Dinheiro que vai sumir se ninguém ligar. Reativar custa uma mensagem.</t>
        </is>
      </c>
      <c r="E54" s="69" t="n"/>
      <c r="F54" s="69" t="n"/>
      <c r="G54" s="69" t="n"/>
      <c r="H54" s="69" t="n"/>
      <c r="I54" s="69" t="n"/>
      <c r="J54" s="69" t="n"/>
    </row>
    <row r="55" ht="19.5" customHeight="1" s="45">
      <c r="A55" s="77" t="inlineStr">
        <is>
          <t>Receita de clientes PERDIDOS (R$ 12m)</t>
        </is>
      </c>
      <c r="B55" s="79">
        <f>SUMIF(I14:I43,"Perdido",C14:C43)</f>
        <v/>
      </c>
      <c r="C55" s="62" t="n"/>
      <c r="D55" s="76" t="inlineStr">
        <is>
          <t>Já saiu. Vale um contato para entender o motivo (aba 2, motivos de perda).</t>
        </is>
      </c>
      <c r="E55" s="69" t="n"/>
      <c r="F55" s="69" t="n"/>
      <c r="G55" s="69" t="n"/>
      <c r="H55" s="69" t="n"/>
      <c r="I55" s="69" t="n"/>
      <c r="J55" s="69" t="n"/>
    </row>
    <row r="56" ht="19.5" customHeight="1" s="45">
      <c r="A56" s="58" t="inlineStr">
        <is>
          <t>% da receita em risco ou perdida</t>
        </is>
      </c>
      <c r="B56" s="63">
        <f>IF($C$44=0,0,(B54+B55)/$C$44)</f>
        <v/>
      </c>
      <c r="C56" s="62" t="n"/>
      <c r="D56" s="76" t="inlineStr">
        <is>
          <t>Verde &lt; 10% · Amarelo 10–25% · Vermelho &gt; 25%.</t>
        </is>
      </c>
      <c r="E56" s="69" t="n"/>
      <c r="F56" s="69" t="n"/>
      <c r="G56" s="69" t="n"/>
      <c r="H56" s="69" t="n"/>
      <c r="I56" s="69" t="n"/>
      <c r="J56" s="69" t="n"/>
    </row>
    <row r="57"/>
    <row r="58" ht="21.75" customHeight="1" s="45">
      <c r="A58" s="48" t="inlineStr">
        <is>
          <t>4 · O QUE OS CLIENTES A TÊM EM COMUM  ·  o seu cliente ideal de verdade</t>
        </is>
      </c>
    </row>
    <row r="59" ht="30.75" customHeight="1" s="45">
      <c r="A59" s="56" t="inlineStr">
        <is>
          <t>💡 A Ferramenta 2 descreve o cliente ideal como hipótese. Aqui ele aparece como fato: olhe a coluna Segmento dos clientes A. Se não bate com o que você imaginava, quem está errado é a hipótese.</t>
        </is>
      </c>
    </row>
    <row r="60" ht="33.75" customHeight="1" s="45">
      <c r="A60" s="58" t="inlineStr">
        <is>
          <t>Segmento / perfil predominante entre os A</t>
        </is>
      </c>
      <c r="B60" s="70" t="n"/>
      <c r="C60" s="80" t="n"/>
      <c r="D60" s="80" t="n"/>
      <c r="E60" s="81" t="n"/>
      <c r="F60" s="64" t="inlineStr">
        <is>
          <t>Ex.: '4 dos 5 A são clínicas com mais de 2 cadeiras em Águas Claras'.</t>
        </is>
      </c>
      <c r="G60" s="69" t="n"/>
      <c r="H60" s="69" t="n"/>
      <c r="I60" s="69" t="n"/>
      <c r="J60" s="62" t="n"/>
    </row>
    <row r="61" ht="33.75" customHeight="1" s="45">
      <c r="A61" s="58" t="inlineStr">
        <is>
          <t>Como os A chegaram até você</t>
        </is>
      </c>
      <c r="B61" s="70" t="n"/>
      <c r="C61" s="80" t="n"/>
      <c r="D61" s="80" t="n"/>
      <c r="E61" s="81" t="n"/>
      <c r="F61" s="64" t="inlineStr">
        <is>
          <t>Ex.: '3 por indicação de contador, 2 pelo Google'. Esse é o canal a proteger na Ferramenta 2.</t>
        </is>
      </c>
      <c r="G61" s="69" t="n"/>
      <c r="H61" s="69" t="n"/>
      <c r="I61" s="69" t="n"/>
      <c r="J61" s="62" t="n"/>
    </row>
    <row r="62" ht="33.75" customHeight="1" s="45">
      <c r="A62" s="58" t="inlineStr">
        <is>
          <t>O que os A compram que os C não compram</t>
        </is>
      </c>
      <c r="B62" s="70" t="n"/>
      <c r="C62" s="80" t="n"/>
      <c r="D62" s="80" t="n"/>
      <c r="E62" s="81" t="n"/>
      <c r="F62" s="64" t="inlineStr">
        <is>
          <t>Ex.: 'Plano anual + serviço complementar'. É a oferta que você deve levar aos B.</t>
        </is>
      </c>
      <c r="G62" s="69" t="n"/>
      <c r="H62" s="69" t="n"/>
      <c r="I62" s="69" t="n"/>
      <c r="J62" s="62" t="n"/>
    </row>
    <row r="63"/>
    <row r="64" ht="21.75" customHeight="1" s="45">
      <c r="A64" s="48" t="inlineStr">
        <is>
          <t>5 · PLANO POR CLASSE  ·  uma ação para cada</t>
        </is>
      </c>
    </row>
    <row r="65" ht="33.75" customHeight="1" s="45">
      <c r="A65" s="58" t="inlineStr">
        <is>
          <t>Classe A  ·  proteger e aprofundar</t>
        </is>
      </c>
      <c r="B65" s="70" t="n"/>
      <c r="C65" s="80" t="n"/>
      <c r="D65" s="80" t="n"/>
      <c r="E65" s="81" t="n"/>
      <c r="F65" s="64" t="inlineStr">
        <is>
          <t>Ex.: 'Visita ou call trimestral do sócio; propor plano anual com desconto no Pix; pedir 1 indicação'.</t>
        </is>
      </c>
      <c r="G65" s="69" t="n"/>
      <c r="H65" s="69" t="n"/>
      <c r="I65" s="69" t="n"/>
      <c r="J65" s="62" t="n"/>
    </row>
    <row r="66" ht="33.75" customHeight="1" s="45">
      <c r="A66" s="58" t="inlineStr">
        <is>
          <t>Classe B  ·  mover para A</t>
        </is>
      </c>
      <c r="B66" s="70" t="n"/>
      <c r="C66" s="80" t="n"/>
      <c r="D66" s="80" t="n"/>
      <c r="E66" s="81" t="n"/>
      <c r="F66" s="64" t="inlineStr">
        <is>
          <t>Ex.: 'Oferecer o serviço complementar que os A compram; follow-up mensal'.</t>
        </is>
      </c>
      <c r="G66" s="69" t="n"/>
      <c r="H66" s="69" t="n"/>
      <c r="I66" s="69" t="n"/>
      <c r="J66" s="62" t="n"/>
    </row>
    <row r="67" ht="33.75" customHeight="1" s="45">
      <c r="A67" s="58" t="inlineStr">
        <is>
          <t>Classe C  ·  decidir</t>
        </is>
      </c>
      <c r="B67" s="70" t="n"/>
      <c r="C67" s="80" t="n"/>
      <c r="D67" s="80" t="n"/>
      <c r="E67" s="81" t="n"/>
      <c r="F67" s="64" t="inlineStr">
        <is>
          <t>Ex.: 'Atendimento padronizado por WhatsApp; oferta de entrada; parar de fazer proposta personalizada'.</t>
        </is>
      </c>
      <c r="G67" s="69" t="n"/>
      <c r="H67" s="69" t="n"/>
      <c r="I67" s="69" t="n"/>
      <c r="J67" s="62" t="n"/>
    </row>
    <row r="68" ht="33.75" customHeight="1" s="45">
      <c r="A68" s="58" t="inlineStr">
        <is>
          <t>Em risco / perdidos  ·  reativar</t>
        </is>
      </c>
      <c r="B68" s="70" t="n"/>
      <c r="C68" s="80" t="n"/>
      <c r="D68" s="80" t="n"/>
      <c r="E68" s="81" t="n"/>
      <c r="F68" s="64" t="inlineStr">
        <is>
          <t>Ex.: 'Mensagem pessoal esta semana: 'Sumiu! Posso ajudar em algo?' + oferta de retorno'.</t>
        </is>
      </c>
      <c r="G68" s="69" t="n"/>
      <c r="H68" s="69" t="n"/>
      <c r="I68" s="69" t="n"/>
      <c r="J68" s="62" t="n"/>
    </row>
    <row r="69"/>
    <row r="70" ht="21.75" customHeight="1" s="45">
      <c r="A70" s="48" t="inlineStr">
        <is>
          <t>LEITURA EM TEXTO</t>
        </is>
      </c>
    </row>
    <row r="71" ht="63.75" customHeight="1" s="45">
      <c r="A71" s="82">
        <f>IF($C$44=0,"Preencha a carteira acima para ver a leitura.","Sua receita nos últimos 12 meses foi de "&amp;IF($C$44&lt;0,"-","")&amp;"R$ "&amp;IF(ABS(ROUND($C$44,0))&gt;=1000000,INT(ABS(ROUND($C$44,0))/1000000)&amp;"."&amp;TEXT(MOD(INT(ABS(ROUND($C$44,0))/1000),1000),"000")&amp;"."&amp;TEXT(MOD(ABS(ROUND($C$44,0)),1000),"000"),IF(ABS(ROUND($C$44,0))&gt;=1000,INT(ABS(ROUND($C$44,0))/1000)&amp;"."&amp;TEXT(MOD(ABS(ROUND($C$44,0)),1000),"000"),TEXT(ABS(ROUND($C$44,0)),"0")))&amp;", com "&amp;B51&amp;" cliente(s) classe A sustentando a base entre "&amp;B48&amp;". Os 3 maiores somam "&amp;TEXT(B50,"0%")&amp;" da receita. "&amp;IF(B50&gt;0.6,"Concentração perigosa: um cliente saindo pode quebrar o mês. Prioridade: vender para quem se parece com os A (aba 4) e proteger cada A com um plano.",IF(B50&gt;0.4,"Concentração alta: proteja os A e trabalhe os B para diluir o risco.","Carteira bem distribuída: o foco pode ir para crescimento."))&amp;" Há "&amp;IF(B54+B55&lt;0,"-","")&amp;"R$ "&amp;IF(ABS(ROUND(B54+B55,0))&gt;=1000000,INT(ABS(ROUND(B54+B55,0))/1000000)&amp;"."&amp;TEXT(MOD(INT(ABS(ROUND(B54+B55,0))/1000),1000),"000")&amp;"."&amp;TEXT(MOD(ABS(ROUND(B54+B55,0)),1000),"000"),IF(ABS(ROUND(B54+B55,0))&gt;=1000,INT(ABS(ROUND(B54+B55,0))/1000)&amp;"."&amp;TEXT(MOD(ABS(ROUND(B54+B55,0)),1000),"000"),TEXT(ABS(ROUND(B54+B55,0)),"0")))&amp;" ("&amp;TEXT(B56,"0%")&amp;") em clientes em risco ou perdidos"&amp;IF(B56&gt;0.1,": reativar é a venda mais barata que existe.","."))</f>
        <v/>
      </c>
      <c r="B71" s="69" t="n"/>
      <c r="C71" s="69" t="n"/>
      <c r="D71" s="69" t="n"/>
      <c r="E71" s="69" t="n"/>
      <c r="F71" s="69" t="n"/>
      <c r="G71" s="69" t="n"/>
      <c r="H71" s="69" t="n"/>
      <c r="I71" s="69" t="n"/>
      <c r="J71" s="62" t="n"/>
    </row>
    <row r="72"/>
    <row r="73"/>
    <row r="74" ht="18" customHeight="1" s="45">
      <c r="A74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1">
    <mergeCell ref="B47:C47"/>
    <mergeCell ref="B54:C54"/>
    <mergeCell ref="D56:J56"/>
    <mergeCell ref="B65:E65"/>
    <mergeCell ref="F65:J65"/>
    <mergeCell ref="B68:E68"/>
    <mergeCell ref="F68:J68"/>
    <mergeCell ref="D55:J55"/>
    <mergeCell ref="B56:C56"/>
    <mergeCell ref="D51:J51"/>
    <mergeCell ref="D47:I47"/>
    <mergeCell ref="B52:C52"/>
    <mergeCell ref="B48:C48"/>
    <mergeCell ref="D54:J54"/>
    <mergeCell ref="D50:J50"/>
    <mergeCell ref="A58:J58"/>
    <mergeCell ref="D44:J44"/>
    <mergeCell ref="B62:E62"/>
    <mergeCell ref="A59:J59"/>
    <mergeCell ref="A64:J64"/>
    <mergeCell ref="B53:C53"/>
    <mergeCell ref="B66:E66"/>
    <mergeCell ref="A11:J11"/>
    <mergeCell ref="C9:J9"/>
    <mergeCell ref="F66:J66"/>
    <mergeCell ref="A1:J1"/>
    <mergeCell ref="F62:J62"/>
    <mergeCell ref="B5:J5"/>
    <mergeCell ref="A70:J70"/>
    <mergeCell ref="D52:J52"/>
    <mergeCell ref="A7:J7"/>
    <mergeCell ref="B4:J4"/>
    <mergeCell ref="D49:J49"/>
    <mergeCell ref="B49:C49"/>
    <mergeCell ref="C8:J8"/>
    <mergeCell ref="B60:E60"/>
    <mergeCell ref="B67:E67"/>
    <mergeCell ref="B55:C55"/>
    <mergeCell ref="B61:E61"/>
    <mergeCell ref="A46:J46"/>
    <mergeCell ref="F61:J61"/>
    <mergeCell ref="F67:J67"/>
    <mergeCell ref="D48:J48"/>
    <mergeCell ref="A74:J74"/>
    <mergeCell ref="B51:C51"/>
    <mergeCell ref="D53:J53"/>
    <mergeCell ref="F60:J60"/>
    <mergeCell ref="A44:B44"/>
    <mergeCell ref="B50:C50"/>
    <mergeCell ref="A2:J2"/>
    <mergeCell ref="A71:J71"/>
  </mergeCells>
  <conditionalFormatting sqref="H14:H43">
    <cfRule type="expression" rank="0" priority="2" equalAverage="0" aboveAverage="0" dxfId="3" text="" percent="0" bottom="0">
      <formula>H14="A"</formula>
    </cfRule>
    <cfRule type="expression" rank="0" priority="3" equalAverage="0" aboveAverage="0" dxfId="4" text="" percent="0" bottom="0">
      <formula>H14="B"</formula>
    </cfRule>
    <cfRule type="expression" rank="0" priority="4" equalAverage="0" aboveAverage="0" dxfId="5" text="" percent="0" bottom="0">
      <formula>H14="C"</formula>
    </cfRule>
  </conditionalFormatting>
  <conditionalFormatting sqref="I14:I43">
    <cfRule type="expression" rank="0" priority="5" equalAverage="0" aboveAverage="0" dxfId="3" text="" percent="0" bottom="0">
      <formula>I14="Ativo"</formula>
    </cfRule>
    <cfRule type="expression" rank="0" priority="6" equalAverage="0" aboveAverage="0" dxfId="4" text="" percent="0" bottom="0">
      <formula>I14="Em risco"</formula>
    </cfRule>
    <cfRule type="expression" rank="0" priority="7" equalAverage="0" aboveAverage="0" dxfId="6" text="" percent="0" bottom="0">
      <formula>I14="Perdido"</formula>
    </cfRule>
  </conditionalFormatting>
  <conditionalFormatting sqref="B50">
    <cfRule type="cellIs" rank="0" priority="8" equalAverage="0" operator="lessThanOrEqual" aboveAverage="0" dxfId="0" text="" percent="0" bottom="0">
      <formula>0.4</formula>
    </cfRule>
    <cfRule type="cellIs" rank="0" priority="9" equalAverage="0" operator="between" aboveAverage="0" dxfId="1" text="" percent="0" bottom="0">
      <formula>0.4</formula>
      <formula>0.6</formula>
    </cfRule>
    <cfRule type="cellIs" rank="0" priority="10" equalAverage="0" operator="greaterThan" aboveAverage="0" dxfId="2" text="" percent="0" bottom="0">
      <formula>0.6</formula>
    </cfRule>
  </conditionalFormatting>
  <conditionalFormatting sqref="B56">
    <cfRule type="cellIs" rank="0" priority="11" equalAverage="0" operator="lessThanOrEqual" aboveAverage="0" dxfId="0" text="" percent="0" bottom="0">
      <formula>0.1</formula>
    </cfRule>
    <cfRule type="cellIs" rank="0" priority="12" equalAverage="0" operator="between" aboveAverage="0" dxfId="1" text="" percent="0" bottom="0">
      <formula>0.1</formula>
      <formula>0.25</formula>
    </cfRule>
    <cfRule type="cellIs" rank="0" priority="13" equalAverage="0" operator="greaterThan" aboveAverage="0" dxfId="2" text="" percent="0" bottom="0">
      <formula>0.25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E3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4" customWidth="1" style="44" min="1" max="1"/>
    <col width="16" customWidth="1" style="44" min="2" max="3"/>
    <col width="18" customWidth="1" style="44" min="4" max="4"/>
    <col width="52" customWidth="1" style="44" min="5" max="5"/>
    <col width="3" customWidth="1" style="44" min="6" max="6"/>
  </cols>
  <sheetData>
    <row r="1" ht="30" customHeight="1" s="45">
      <c r="A1" s="46" t="inlineStr">
        <is>
          <t>2 · FUNIL  ·  onde a venda vaza</t>
        </is>
      </c>
    </row>
    <row r="2" ht="34.5" customHeight="1" s="45">
      <c r="A2" s="47" t="inlineStr">
        <is>
          <t>Preencha as quantidades do último mês (ou a média de 3). A planilha calcula a conversão de cada etapa, aponta o gargalo e diz quantos contatos você precisa para bater a meta.</t>
        </is>
      </c>
    </row>
    <row r="3"/>
    <row r="4" ht="30.75" customHeight="1" s="45">
      <c r="A4" s="66" t="inlineStr">
        <is>
          <t>O QUE VOCÊ GANHA AQUI</t>
        </is>
      </c>
      <c r="B4" s="67" t="inlineStr">
        <is>
          <t>O estágio onde a mesma equipe rende mais se você ajustar, a meta reversa (quantos leads para X clientes) e o motivo nº 1 de perda.</t>
        </is>
      </c>
    </row>
    <row r="5" ht="30.75" customHeight="1" s="45">
      <c r="A5" s="66" t="inlineStr">
        <is>
          <t>COMO PREENCHER</t>
        </is>
      </c>
      <c r="B5" s="67" t="inlineStr">
        <is>
          <t>Seção 1: 4 números. Seção 2: a meta de clientes novos. Seção 3: conte os 'nãos' do mês por motivo.  ·  ⏱ 10 min</t>
        </is>
      </c>
    </row>
    <row r="6"/>
    <row r="7" ht="21.75" customHeight="1" s="45">
      <c r="A7" s="48" t="inlineStr">
        <is>
          <t>1 · AS ETAPAS DO SEU FUNIL  ·  último mês</t>
        </is>
      </c>
    </row>
    <row r="8" ht="18" customHeight="1" s="45">
      <c r="A8" s="56" t="inlineStr">
        <is>
          <t>💡 Se você não anota isso, comece hoje: uma planilha simples ou o CRM do WhatsApp Business. Sem número, não há gargalo, há impressão.</t>
        </is>
      </c>
    </row>
    <row r="9" ht="30.75" customHeight="1" s="45">
      <c r="A9" s="57" t="inlineStr">
        <is>
          <t>Etapa</t>
        </is>
      </c>
      <c r="B9" s="57" t="inlineStr">
        <is>
          <t>Quantidade no mês</t>
        </is>
      </c>
      <c r="C9" s="57" t="inlineStr">
        <is>
          <t>Conversão da etapa</t>
        </is>
      </c>
      <c r="D9" s="57" t="inlineStr">
        <is>
          <t>Referência</t>
        </is>
      </c>
      <c r="E9" s="57" t="inlineStr">
        <is>
          <t>Exemplo  ·  o que pensar</t>
        </is>
      </c>
    </row>
    <row r="10" ht="30" customHeight="1" s="45">
      <c r="A10" s="77" t="inlineStr">
        <is>
          <t>Contatos novos (leads: quem chamou, pediu preço, deixou dados)</t>
        </is>
      </c>
      <c r="B10" s="68" t="n"/>
      <c r="C10" s="61" t="inlineStr">
        <is>
          <t>–</t>
        </is>
      </c>
      <c r="D10" s="61" t="inlineStr">
        <is>
          <t>–</t>
        </is>
      </c>
      <c r="E10" s="64" t="inlineStr">
        <is>
          <t>Ex.: 40  ·  Todo primeiro contato conta, inclusive o 'quanto custa?' no direct.</t>
        </is>
      </c>
    </row>
    <row r="11" ht="30" customHeight="1" s="45">
      <c r="A11" s="77" t="inlineStr">
        <is>
          <t>Conversas de qualificação (tem perfil e necessidade)</t>
        </is>
      </c>
      <c r="B11" s="68" t="n"/>
      <c r="C11" s="60">
        <f>IF(B10&gt;0,B11/B10,"")</f>
        <v/>
      </c>
      <c r="D11" s="61" t="inlineStr">
        <is>
          <t>50–70%</t>
        </is>
      </c>
      <c r="E11" s="64" t="inlineStr">
        <is>
          <t>Ex.: 24  ·  Você conseguiu entender o que ele precisa e se é seu perfil (aba 1 da Ferramenta 2).</t>
        </is>
      </c>
    </row>
    <row r="12" ht="30" customHeight="1" s="45">
      <c r="A12" s="77" t="inlineStr">
        <is>
          <t>Propostas / orçamentos enviados</t>
        </is>
      </c>
      <c r="B12" s="68" t="n"/>
      <c r="C12" s="60">
        <f>IF(B11&gt;0,B12/B11,"")</f>
        <v/>
      </c>
      <c r="D12" s="61" t="inlineStr">
        <is>
          <t>60–80%</t>
        </is>
      </c>
      <c r="E12" s="64" t="inlineStr">
        <is>
          <t>Ex.: 16  ·  Proposta formal, orçamento por WhatsApp, link de pagamento.</t>
        </is>
      </c>
    </row>
    <row r="13" ht="30" customHeight="1" s="45">
      <c r="A13" s="77" t="inlineStr">
        <is>
          <t>Fechamentos (clientes novos)</t>
        </is>
      </c>
      <c r="B13" s="68" t="n"/>
      <c r="C13" s="60">
        <f>IF(B12&gt;0,B13/B12,"")</f>
        <v/>
      </c>
      <c r="D13" s="61" t="inlineStr">
        <is>
          <t>25–40%</t>
        </is>
      </c>
      <c r="E13" s="64" t="inlineStr">
        <is>
          <t>Ex.: 5  ·  Pagou ou assinou.</t>
        </is>
      </c>
    </row>
    <row r="14" ht="30.75" customHeight="1" s="45">
      <c r="A14" s="58" t="inlineStr">
        <is>
          <t>Conversão geral (fechados ÷ contatos)</t>
        </is>
      </c>
      <c r="B14" s="83">
        <f>IF(B10&gt;0,B13/B10,0)</f>
        <v/>
      </c>
      <c r="C14" s="64" t="inlineStr">
        <is>
          <t>Referência geral para pequenas empresas B2B/serviços: 8% a 15%. Varejo e delivery: bem mais alto. Compare com o seu mês anterior, não com a média do mundo.</t>
        </is>
      </c>
      <c r="D14" s="69" t="n"/>
      <c r="E14" s="62" t="n"/>
    </row>
    <row r="15" ht="30.75" customHeight="1" s="45">
      <c r="A15" s="58" t="inlineStr">
        <is>
          <t>Tempo médio do primeiro contato ao fechamento (dias)</t>
        </is>
      </c>
      <c r="B15" s="68" t="n"/>
      <c r="C15" s="64" t="inlineStr">
        <is>
          <t>Ex.: 12  ·  Se demora mais que o cliente aguenta, ele fecha com quem respondeu antes.</t>
        </is>
      </c>
      <c r="D15" s="69" t="n"/>
      <c r="E15" s="62" t="n"/>
    </row>
    <row r="16" ht="30.75" customHeight="1" s="45">
      <c r="A16" s="58" t="inlineStr">
        <is>
          <t>O GARGALO (menor conversão)</t>
        </is>
      </c>
      <c r="B16" s="84">
        <f>IF(COUNT(C11:C13)=0,"preencha as etapas",INDEX(A11:A13,MATCH(MIN(C11:C13),C11:C13,0)))</f>
        <v/>
      </c>
      <c r="C16" s="69" t="n"/>
      <c r="D16" s="62" t="n"/>
      <c r="E16" s="64" t="inlineStr">
        <is>
          <t>É aqui que a mesma equipe rende mais. Ajuste esse ponto antes de comprar mais leads.</t>
        </is>
      </c>
    </row>
    <row r="17" ht="55.5" customHeight="1" s="45">
      <c r="A17" s="82">
        <f>IF(B10=0,"Preencha as etapas para ver a leitura.","De cada 100 contatos, "&amp;TEXT(ROUND(100*B14,0),"0")&amp;" viram clientes. A etapa que mais perde é: "&amp;B16&amp;". "&amp;IF(MIN(C11:C13)=C11,"Perder gente na qualificação costuma ser atrair o lead errado (mensagem ou canal): veja a Ferramenta 2.",IF(MIN(C11:C13)=C12,"Muita conversa e pouca proposta: ou a proposta demora, ou falta um próximo passo claro. Padronize um modelo e envie em 24h.","Muita proposta e pouco fechamento: o problema é preço, confiança ou follow-up. Veja a cadência de follow-up na aba 4 e os motivos de perda abaixo.")))</f>
        <v/>
      </c>
      <c r="B17" s="69" t="n"/>
      <c r="C17" s="69" t="n"/>
      <c r="D17" s="69" t="n"/>
      <c r="E17" s="62" t="n"/>
    </row>
    <row r="18"/>
    <row r="19" ht="21.75" customHeight="1" s="45">
      <c r="A19" s="48" t="inlineStr">
        <is>
          <t>2 · META REVERSA  ·  quantos contatos preciso para bater a meta?</t>
        </is>
      </c>
    </row>
    <row r="20" ht="30.75" customHeight="1" s="45">
      <c r="A20" s="56" t="inlineStr">
        <is>
          <t>💡 Regra da aula: meta sem conta é desejo. Com a conversão de hoje, a planilha diz o volume de contatos necessário. Se o número assusta, o caminho é subir a conversão, não só o volume.</t>
        </is>
      </c>
    </row>
    <row r="21" ht="21.75" customHeight="1" s="45">
      <c r="A21" s="58" t="inlineStr">
        <is>
          <t>Quantos clientes novos por mês você quer?</t>
        </is>
      </c>
      <c r="B21" s="68" t="n"/>
      <c r="C21" s="64" t="inlineStr">
        <is>
          <t>Ex.: 8  ·  Puxe da meta de receita da Ferramenta 1 (aba 4): receita a mais ÷ ticket médio.</t>
        </is>
      </c>
      <c r="D21" s="69" t="n"/>
      <c r="E21" s="62" t="n"/>
    </row>
    <row r="22" ht="19.5" customHeight="1" s="45">
      <c r="A22" s="77" t="inlineStr">
        <is>
          <t>Propostas necessárias por mês</t>
        </is>
      </c>
      <c r="B22" s="78">
        <f>IF(OR(B21=0,C13=""),0,ROUNDUP(B21/C13,0))</f>
        <v/>
      </c>
      <c r="C22" s="64" t="inlineStr">
        <is>
          <t>Meta ÷ conversão de fechamento.</t>
        </is>
      </c>
      <c r="D22" s="69" t="n"/>
      <c r="E22" s="62" t="n"/>
    </row>
    <row r="23" ht="30.75" customHeight="1" s="45">
      <c r="A23" s="58" t="inlineStr">
        <is>
          <t>Contatos (leads) necessários por mês</t>
        </is>
      </c>
      <c r="B23" s="85">
        <f>IF(OR(B21=0,B14=0),0,ROUNDUP(B21/B14,0))</f>
        <v/>
      </c>
      <c r="C23" s="64" t="inlineStr">
        <is>
          <t>Meta ÷ conversão geral. Compare com os contatos de hoje: a diferença é o trabalho de marketing (Ferramenta 2, aba 4).</t>
        </is>
      </c>
      <c r="D23" s="69" t="n"/>
      <c r="E23" s="62" t="n"/>
    </row>
    <row r="24" ht="30.75" customHeight="1" s="45">
      <c r="A24" s="77" t="inlineStr">
        <is>
          <t>Contatos a mais que hoje</t>
        </is>
      </c>
      <c r="B24" s="78">
        <f>MAX(0,B23-B10)</f>
        <v/>
      </c>
      <c r="C24" s="64" t="inlineStr">
        <is>
          <t>Se for mais que o dobro de hoje, mexa primeiro na conversão: cada 5 pontos no fechamento valem dezenas de leads.</t>
        </is>
      </c>
      <c r="D24" s="69" t="n"/>
      <c r="E24" s="62" t="n"/>
    </row>
    <row r="25"/>
    <row r="26" ht="21.75" customHeight="1" s="45">
      <c r="A26" s="48" t="inlineStr">
        <is>
          <t>3 · MOTIVOS DE PERDA  ·  por que o cliente disse não</t>
        </is>
      </c>
    </row>
    <row r="27" ht="18" customHeight="1" s="45">
      <c r="A27" s="56" t="inlineStr">
        <is>
          <t>💡 Anote o motivo de cada 'não' do mês (ou dos últimos 3). Quem não registra o motivo compra a mesma dor todo mês. Use as palavras do cliente.</t>
        </is>
      </c>
    </row>
    <row r="28" ht="30.75" customHeight="1" s="45">
      <c r="A28" s="57" t="inlineStr">
        <is>
          <t>Motivo (nas palavras do cliente)</t>
        </is>
      </c>
      <c r="B28" s="57" t="inlineStr">
        <is>
          <t>Quantas vezes no mês</t>
        </is>
      </c>
      <c r="C28" s="57" t="inlineStr">
        <is>
          <t>% dos nãos</t>
        </is>
      </c>
      <c r="D28" s="62" t="n"/>
      <c r="E28" s="57" t="inlineStr">
        <is>
          <t>Exemplo  ·  o que pensar</t>
        </is>
      </c>
    </row>
    <row r="29" ht="30" customHeight="1" s="45">
      <c r="A29" s="70" t="n"/>
      <c r="B29" s="68" t="n"/>
      <c r="C29" s="60">
        <f>IF(B29="","",IF(SUM($B$29:$B$34)=0,0,B29/SUM($B$29:$B$34)))</f>
        <v/>
      </c>
      <c r="D29" s="62" t="n"/>
      <c r="E29" s="64" t="inlineStr">
        <is>
          <t>Ex.: 'Está caro' · 6  ·  Preço é o motivo mais citado e o menos verdadeiro: quase sempre é valor mal explicado.</t>
        </is>
      </c>
    </row>
    <row r="30" ht="30" customHeight="1" s="45">
      <c r="A30" s="70" t="n"/>
      <c r="B30" s="68" t="n"/>
      <c r="C30" s="60">
        <f>IF(B30="","",IF(SUM($B$29:$B$34)=0,0,B30/SUM($B$29:$B$34)))</f>
        <v/>
      </c>
      <c r="D30" s="62" t="n"/>
      <c r="E30" s="64" t="inlineStr">
        <is>
          <t>Ex.: 'Vou pensar / sumiu' · 5  ·  Falta de follow-up. Veja a cadência na aba 4.</t>
        </is>
      </c>
    </row>
    <row r="31" ht="30" customHeight="1" s="45">
      <c r="A31" s="70" t="n"/>
      <c r="B31" s="68" t="n"/>
      <c r="C31" s="60">
        <f>IF(B31="","",IF(SUM($B$29:$B$34)=0,0,B31/SUM($B$29:$B$34)))</f>
        <v/>
      </c>
      <c r="D31" s="62" t="n"/>
      <c r="E31" s="64" t="inlineStr">
        <is>
          <t>Ex.: 'Fechei com outro' · 3  ·  Quem? Por quê? Vá para a aba 2 da Ferramenta 2.</t>
        </is>
      </c>
    </row>
    <row r="32" ht="30" customHeight="1" s="45">
      <c r="A32" s="70" t="n"/>
      <c r="B32" s="68" t="n"/>
      <c r="C32" s="60">
        <f>IF(B32="","",IF(SUM($B$29:$B$34)=0,0,B32/SUM($B$29:$B$34)))</f>
        <v/>
      </c>
      <c r="D32" s="62" t="n"/>
      <c r="E32" s="64" t="inlineStr">
        <is>
          <t>Ex.: 'Não era o que eu precisava' · 2  ·  Lead errado: mensagem ou canal atraindo fora do perfil.</t>
        </is>
      </c>
    </row>
    <row r="33" ht="30" customHeight="1" s="45">
      <c r="A33" s="70" t="n"/>
      <c r="B33" s="68" t="n"/>
      <c r="C33" s="60">
        <f>IF(B33="","",IF(SUM($B$29:$B$34)=0,0,B33/SUM($B$29:$B$34)))</f>
        <v/>
      </c>
      <c r="D33" s="62" t="n"/>
      <c r="E33" s="64" t="inlineStr">
        <is>
          <t>Ex.: 'Prazo não atende' · 1</t>
        </is>
      </c>
    </row>
    <row r="34" ht="30" customHeight="1" s="45">
      <c r="A34" s="70" t="n"/>
      <c r="B34" s="68" t="n"/>
      <c r="C34" s="60">
        <f>IF(B34="","",IF(SUM($B$29:$B$34)=0,0,B34/SUM($B$29:$B$34)))</f>
        <v/>
      </c>
      <c r="D34" s="62" t="n"/>
      <c r="E34" s="64" t="n"/>
    </row>
    <row r="35" ht="30.75" customHeight="1" s="45">
      <c r="A35" s="58" t="inlineStr">
        <is>
          <t>MOTIVO Nº 1 DE PERDA</t>
        </is>
      </c>
      <c r="B35" s="84">
        <f>IF(COUNT(B29:B34)=0,"registre os motivos",INDEX(A29:A34,MATCH(MAX(B29:B34),B29:B34,0)))</f>
        <v/>
      </c>
      <c r="C35" s="69" t="n"/>
      <c r="D35" s="62" t="n"/>
      <c r="E35" s="64" t="inlineStr">
        <is>
          <t>O motivo nº 1 vira o primeiro item do plano de 90 dias (aba 5).</t>
        </is>
      </c>
    </row>
    <row r="36" ht="39.75" customHeight="1" s="45">
      <c r="A36" s="58" t="inlineStr">
        <is>
          <t>O que você vai mudar por causa do motivo nº 1</t>
        </is>
      </c>
      <c r="B36" s="70" t="n"/>
      <c r="C36" s="80" t="n"/>
      <c r="D36" s="81" t="n"/>
      <c r="E36" s="64" t="inlineStr">
        <is>
          <t>Ex.: 'Está caro' → incluir a prova de resultado na proposta e oferecer 3x sem juros ou 5% no Pix.</t>
        </is>
      </c>
    </row>
    <row r="37"/>
    <row r="38"/>
    <row r="39" ht="18" customHeight="1" s="45">
      <c r="A39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8">
    <mergeCell ref="C34:D34"/>
    <mergeCell ref="A39:E39"/>
    <mergeCell ref="C30:D30"/>
    <mergeCell ref="C33:D33"/>
    <mergeCell ref="C22:E22"/>
    <mergeCell ref="A1:E1"/>
    <mergeCell ref="B5:E5"/>
    <mergeCell ref="C21:E21"/>
    <mergeCell ref="C29:D29"/>
    <mergeCell ref="B4:E4"/>
    <mergeCell ref="A7:E7"/>
    <mergeCell ref="C23:E23"/>
    <mergeCell ref="C31:D31"/>
    <mergeCell ref="A27:E27"/>
    <mergeCell ref="B36:D36"/>
    <mergeCell ref="A26:E26"/>
    <mergeCell ref="A2:E2"/>
    <mergeCell ref="B35:D35"/>
    <mergeCell ref="A8:E8"/>
    <mergeCell ref="A17:E17"/>
    <mergeCell ref="C15:E15"/>
    <mergeCell ref="B16:D16"/>
    <mergeCell ref="C24:E24"/>
    <mergeCell ref="C14:E14"/>
    <mergeCell ref="C32:D32"/>
    <mergeCell ref="A20:E20"/>
    <mergeCell ref="A19:E19"/>
    <mergeCell ref="C28:D28"/>
  </mergeCell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A1:E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6" customWidth="1" style="44" min="1" max="1"/>
    <col width="18" customWidth="1" style="44" min="2" max="2"/>
    <col width="16" customWidth="1" style="44" min="3" max="3"/>
    <col width="18" customWidth="1" style="44" min="4" max="4"/>
    <col width="48" customWidth="1" style="44" min="5" max="5"/>
    <col width="3" customWidth="1" style="44" min="6" max="6"/>
  </cols>
  <sheetData>
    <row r="1" ht="30" customHeight="1" s="45">
      <c r="A1" s="46" t="inlineStr">
        <is>
          <t>3 · KPIS  ·  as alavancas da receita</t>
        </is>
      </c>
    </row>
    <row r="2" ht="34.5" customHeight="1" s="45">
      <c r="A2" s="47" t="inlineStr">
        <is>
          <t>Receita = clientes × ticket × frequência. E cada cliente novo tem um custo (CAC) e um valor ao longo do tempo (LTV). Aqui você descobre qual alavanca mexer primeiro.</t>
        </is>
      </c>
    </row>
    <row r="3"/>
    <row r="4" ht="30.75" customHeight="1" s="45">
      <c r="A4" s="66" t="inlineStr">
        <is>
          <t>O QUE VOCÊ GANHA AQUI</t>
        </is>
      </c>
      <c r="B4" s="67" t="inlineStr">
        <is>
          <t>Ticket, frequência, CAC, LTV e recompra com semáforo, e um simulador que mostra qual alavanca traz mais receita pelo menor esforço.</t>
        </is>
      </c>
    </row>
    <row r="5" ht="30.75" customHeight="1" s="45">
      <c r="A5" s="66" t="inlineStr">
        <is>
          <t>COMO PREENCHER</t>
        </is>
      </c>
      <c r="B5" s="67" t="inlineStr">
        <is>
          <t>Seção 1: 3 números da carteira (últimos 12 meses). Seção 2: gasto comercial e clientes novos por mês. Seção 3: marque o esforço de cada alavanca.  ·  ⏱ 10 min</t>
        </is>
      </c>
    </row>
    <row r="6"/>
    <row r="7" ht="21.75" customHeight="1" s="45">
      <c r="A7" s="48" t="inlineStr">
        <is>
          <t>1 · A EQUAÇÃO DA RECEITA  ·  últimos 12 meses</t>
        </is>
      </c>
    </row>
    <row r="8" ht="21.75" customHeight="1" s="45">
      <c r="A8" s="58" t="inlineStr">
        <is>
          <t>Clientes ativos (compraram nos últimos 12 meses)</t>
        </is>
      </c>
      <c r="B8" s="68">
        <f>IF('1 CARTEIRA ABC'!B48&gt;0,'1 CARTEIRA ABC'!B48,"")</f>
        <v/>
      </c>
      <c r="C8" s="64" t="inlineStr">
        <is>
          <t>Vem da aba 1 se você preencheu a carteira; senão, digite. Ex.: 60</t>
        </is>
      </c>
      <c r="D8" s="69" t="n"/>
      <c r="E8" s="62" t="n"/>
    </row>
    <row r="9" ht="21.75" customHeight="1" s="45">
      <c r="A9" s="58" t="inlineStr">
        <is>
          <t>Ticket médio por compra (R$)</t>
        </is>
      </c>
      <c r="B9" s="71" t="n"/>
      <c r="C9" s="64" t="inlineStr">
        <is>
          <t>Ex.: R$ 450  ·  Receita total ÷ número de vendas (pedidos, notas, contratos).</t>
        </is>
      </c>
      <c r="D9" s="69" t="n"/>
      <c r="E9" s="62" t="n"/>
    </row>
    <row r="10" ht="30.75" customHeight="1" s="45">
      <c r="A10" s="58" t="inlineStr">
        <is>
          <t>Compras por cliente por ano (frequência)</t>
        </is>
      </c>
      <c r="B10" s="86" t="n"/>
      <c r="C10" s="64" t="inlineStr">
        <is>
          <t>Ex.: 4  ·  Número de vendas ÷ número de clientes. Assinatura mensal = 12. Projeto único = 1.</t>
        </is>
      </c>
      <c r="D10" s="69" t="n"/>
      <c r="E10" s="62" t="n"/>
    </row>
    <row r="11" ht="30.75" customHeight="1" s="45">
      <c r="A11" s="58" t="inlineStr">
        <is>
          <t>Receita estimada / ano (clientes × ticket × frequência)</t>
        </is>
      </c>
      <c r="B11" s="75">
        <f>IF(OR(B8="",B9="",B10=""),0,B8*B9*B10)</f>
        <v/>
      </c>
      <c r="C11" s="64" t="inlineStr">
        <is>
          <t>Se ficou muito diferente da receita real da aba 1, um dos três números está errado. Ajuste.</t>
        </is>
      </c>
      <c r="D11" s="69" t="n"/>
      <c r="E11" s="62" t="n"/>
    </row>
    <row r="12" ht="19.5" customHeight="1" s="45">
      <c r="A12" s="77" t="inlineStr">
        <is>
          <t>Receita estimada / mês</t>
        </is>
      </c>
      <c r="B12" s="79">
        <f>B11/12</f>
        <v/>
      </c>
      <c r="C12" s="64" t="inlineStr">
        <is>
          <t>Para comparar com a Ferramenta 1.</t>
        </is>
      </c>
      <c r="D12" s="69" t="n"/>
      <c r="E12" s="62" t="n"/>
    </row>
    <row r="13"/>
    <row r="14" ht="21.75" customHeight="1" s="45">
      <c r="A14" s="48" t="inlineStr">
        <is>
          <t>2 · CUSTO E VALOR DE UM CLIENTE  ·  CAC, LTV e recompra</t>
        </is>
      </c>
    </row>
    <row r="15" ht="30.75" customHeight="1" s="45">
      <c r="A15" s="56" t="inlineStr">
        <is>
          <t>💡 CAC = quanto você gasta para trazer um cliente novo. LTV = quanto ele deixa enquanto é cliente. Regra de bolso: LTV ≥ 3 × CAC. Abaixo de 1, você paga para vender.</t>
        </is>
      </c>
    </row>
    <row r="16" ht="30.75" customHeight="1" s="45">
      <c r="A16" s="58" t="inlineStr">
        <is>
          <t>Gasto mensal com marketing + vendas (R$)</t>
        </is>
      </c>
      <c r="B16" s="71" t="n"/>
      <c r="C16" s="64" t="inlineStr">
        <is>
          <t>Ex.: R$ 2.500  ·  Mídia, ferramentas, comissões, salário de quem vende (custo real, Ferramenta 1). Vem da aba 4 da Ferramenta 2 se tiver.</t>
        </is>
      </c>
      <c r="D16" s="69" t="n"/>
      <c r="E16" s="62" t="n"/>
    </row>
    <row r="17" ht="21.75" customHeight="1" s="45">
      <c r="A17" s="58" t="inlineStr">
        <is>
          <t>Clientes novos por mês</t>
        </is>
      </c>
      <c r="B17" s="68">
        <f>IF('2 FUNIL'!B13&gt;0,'2 FUNIL'!B13,"")</f>
        <v/>
      </c>
      <c r="C17" s="64" t="inlineStr">
        <is>
          <t>Vem do funil (aba 2) se preenchido. Ex.: 5</t>
        </is>
      </c>
      <c r="D17" s="69" t="n"/>
      <c r="E17" s="62" t="n"/>
    </row>
    <row r="18" ht="30.75" customHeight="1" s="45">
      <c r="A18" s="58" t="inlineStr">
        <is>
          <t>Tempo médio que um cliente fica com você (anos)</t>
        </is>
      </c>
      <c r="B18" s="86" t="n"/>
      <c r="C18" s="64" t="inlineStr">
        <is>
          <t>Ex.: 2  ·  Olhe a coluna 'meses desde a última compra' e a taxa de recompra. Sem dado, use 1 (conservador).</t>
        </is>
      </c>
      <c r="D18" s="69" t="n"/>
      <c r="E18" s="62" t="n"/>
    </row>
    <row r="19" ht="30.75" customHeight="1" s="45">
      <c r="A19" s="58" t="inlineStr">
        <is>
          <t>Taxa de recompra (% dos clientes que compraram mais de 1 vez)</t>
        </is>
      </c>
      <c r="B19" s="87" t="n"/>
      <c r="C19" s="64" t="inlineStr">
        <is>
          <t>Ex.: 55%  ·  Clientes com 2+ compras ÷ total de clientes. Assinatura: use a retenção de 12 meses.</t>
        </is>
      </c>
      <c r="D19" s="69" t="n"/>
      <c r="E19" s="62" t="n"/>
    </row>
    <row r="20" ht="30.75" customHeight="1" s="45">
      <c r="A20" s="58" t="inlineStr">
        <is>
          <t>CAC  ·  custo de aquisição por cliente</t>
        </is>
      </c>
      <c r="B20" s="75">
        <f>IF(OR(B17="",B17=0),0,B16/B17)</f>
        <v/>
      </c>
      <c r="C20" s="64" t="inlineStr">
        <is>
          <t>Gasto ÷ clientes novos. Compare com o ticket: se o CAC é maior que o ticket, você só ganha se ele recomprar.</t>
        </is>
      </c>
      <c r="D20" s="69" t="n"/>
      <c r="E20" s="62" t="n"/>
    </row>
    <row r="21" ht="30.75" customHeight="1" s="45">
      <c r="A21" s="58" t="inlineStr">
        <is>
          <t>LTV  ·  valor do cliente no tempo</t>
        </is>
      </c>
      <c r="B21" s="75">
        <f>IF(OR(B9="",B10="",B18=""),0,B9*B10*B18)</f>
        <v/>
      </c>
      <c r="C21" s="64" t="inlineStr">
        <is>
          <t>Ticket × compras por ano × anos. (Versão simples, por receita. Para a versão por margem, multiplique pela margem de contribuição da Ferramenta 1.)</t>
        </is>
      </c>
      <c r="D21" s="69" t="n"/>
      <c r="E21" s="62" t="n"/>
    </row>
    <row r="22" ht="30.75" customHeight="1" s="45">
      <c r="A22" s="58" t="inlineStr">
        <is>
          <t>LTV ÷ CAC</t>
        </is>
      </c>
      <c r="B22" s="88">
        <f>IF(B20=0,0,B21/B20)</f>
        <v/>
      </c>
      <c r="C22" s="64" t="inlineStr">
        <is>
          <t>Verde ≥ 3x · Amarelo 1–3x · Vermelho &lt; 1x. Abaixo de 3x, ou o CAC está caro, ou o cliente fica pouco tempo.</t>
        </is>
      </c>
      <c r="D22" s="69" t="n"/>
      <c r="E22" s="62" t="n"/>
    </row>
    <row r="23" ht="30.75" customHeight="1" s="45">
      <c r="A23" s="77" t="inlineStr">
        <is>
          <t>Meses para o cliente 'pagar' o próprio CAC</t>
        </is>
      </c>
      <c r="B23" s="89">
        <f>IF(OR(B20=0,B9="",B10=""),0,B20/(B9*B10/12))</f>
        <v/>
      </c>
      <c r="C23" s="64" t="inlineStr">
        <is>
          <t>CAC ÷ receita mensal por cliente. Acima de 6 meses, o caixa sofre para crescer (Ferramenta 1, aba 3).</t>
        </is>
      </c>
      <c r="D23" s="69" t="n"/>
      <c r="E23" s="62" t="n"/>
    </row>
    <row r="24"/>
    <row r="25" ht="21.75" customHeight="1" s="45">
      <c r="A25" s="48" t="inlineStr">
        <is>
          <t>3 · QUAL ALAVANCA MEXER PRIMEIRO  ·  simulador</t>
        </is>
      </c>
    </row>
    <row r="26" ht="30.75" customHeight="1" s="45">
      <c r="A26" s="56" t="inlineStr">
        <is>
          <t>💡 Regra da aula: mire a alavanca mais BARATA. Frequência (fazer quem já confia comprar de novo) quase sempre custa menos que cliente novo. Escolha UMA e mire nela por 90 dias.</t>
        </is>
      </c>
    </row>
    <row r="27" ht="30.75" customHeight="1" s="45">
      <c r="A27" s="57" t="inlineStr">
        <is>
          <t>Alavanca</t>
        </is>
      </c>
      <c r="B27" s="57" t="inlineStr">
        <is>
          <t>Se você conseguir…</t>
        </is>
      </c>
      <c r="C27" s="57" t="inlineStr">
        <is>
          <t>Receita a mais / ano</t>
        </is>
      </c>
      <c r="D27" s="57" t="inlineStr">
        <is>
          <t>Esforço (você marca)</t>
        </is>
      </c>
      <c r="E27" s="57" t="inlineStr">
        <is>
          <t>Exemplo  ·  o que pensar</t>
        </is>
      </c>
    </row>
    <row r="28" ht="33.75" customHeight="1" s="45">
      <c r="A28" s="58" t="inlineStr">
        <is>
          <t>Mais CLIENTES  ·  clientes novos a mais por ano</t>
        </is>
      </c>
      <c r="B28" s="68" t="n">
        <v>12</v>
      </c>
      <c r="C28" s="75">
        <f>IF(OR(B9="",B10=""),0,B28*B9*B10)</f>
        <v/>
      </c>
      <c r="D28" s="90" t="n"/>
      <c r="E28" s="64" t="inlineStr">
        <is>
          <t>Ex.: +12 clientes/ano = +1 por mês. Custa CAC × 12 e exige funil (aba 2).</t>
        </is>
      </c>
    </row>
    <row r="29" ht="33.75" customHeight="1" s="45">
      <c r="A29" s="58" t="inlineStr">
        <is>
          <t>Mais TICKET  ·  R$ a mais por compra</t>
        </is>
      </c>
      <c r="B29" s="71" t="n">
        <v>50</v>
      </c>
      <c r="C29" s="75">
        <f>IF(OR(B8="",B10=""),0,B8*B29*B10)</f>
        <v/>
      </c>
      <c r="D29" s="90" t="n"/>
      <c r="E29" s="64" t="inlineStr">
        <is>
          <t>Ex.: +R$ 50 no ticket: combo, item complementar, reajuste de preço. Custa quase zero.</t>
        </is>
      </c>
    </row>
    <row r="30" ht="33.75" customHeight="1" s="45">
      <c r="A30" s="58" t="inlineStr">
        <is>
          <t>Mais FREQUÊNCIA  ·  compras a mais por cliente por ano</t>
        </is>
      </c>
      <c r="B30" s="68" t="n">
        <v>1</v>
      </c>
      <c r="C30" s="75">
        <f>IF(OR(B8="",B9=""),0,B8*B9*B30)</f>
        <v/>
      </c>
      <c r="D30" s="90" t="n"/>
      <c r="E30" s="64" t="inlineStr">
        <is>
          <t>Ex.: +1 compra/ano: lembrete no WhatsApp, plano, assinatura. Custa uma mensagem (aba 4).</t>
        </is>
      </c>
    </row>
    <row r="31" ht="30.75" customHeight="1" s="45">
      <c r="A31" s="58" t="inlineStr">
        <is>
          <t>Maior impacto</t>
        </is>
      </c>
      <c r="B31" s="84">
        <f>IF(MAX(C28:C30)=0,"preencha a seção 1",INDEX(A28:A30,MATCH(MAX(C28:C30),C28:C30,0)))</f>
        <v/>
      </c>
      <c r="C31" s="69" t="n"/>
      <c r="D31" s="62" t="n"/>
      <c r="E31" s="64" t="inlineStr">
        <is>
          <t>Impacto é metade da resposta; a outra metade é o esforço que você marcou.</t>
        </is>
      </c>
    </row>
    <row r="32" ht="30.75" customHeight="1" s="45">
      <c r="A32" s="58" t="inlineStr">
        <is>
          <t>Maior impacto entre as de esforço BAIXO</t>
        </is>
      </c>
      <c r="B32" s="84">
        <f>IF(COUNTIF(D28:D30,"Baixo")=0,"marque o esforço de cada alavanca",INDEX(A28:A30,MATCH(MAX(IF(D28="Baixo",C28,0),IF(D29="Baixo",C29,0),IF(D30="Baixo",C30,0)),C28:C30,0)))</f>
        <v/>
      </c>
      <c r="C32" s="69" t="n"/>
      <c r="D32" s="62" t="n"/>
      <c r="E32" s="64" t="inlineStr">
        <is>
          <t>É por aqui que se começa. Leve para o plano de 90 dias (aba 5).</t>
        </is>
      </c>
    </row>
    <row r="33" ht="63.75" customHeight="1" s="45">
      <c r="A33" s="82">
        <f>IF(B11=0,"Preencha a seção 1 para ver a leitura.","Hoje "&amp;B8&amp;" clientes compram em média "&amp;TEXT(B10,"0.0")&amp;" vez(es) por ano a "&amp;IF(B9&lt;0,"-","")&amp;"R$ "&amp;IF(ABS(ROUND(B9,0))&gt;=1000000,INT(ABS(ROUND(B9,0))/1000000)&amp;"."&amp;TEXT(MOD(INT(ABS(ROUND(B9,0))/1000),1000),"000")&amp;"."&amp;TEXT(MOD(ABS(ROUND(B9,0)),1000),"000"),IF(ABS(ROUND(B9,0))&gt;=1000,INT(ABS(ROUND(B9,0))/1000)&amp;"."&amp;TEXT(MOD(ABS(ROUND(B9,0)),1000),"000"),TEXT(ABS(ROUND(B9,0)),"0")))&amp;", cerca de "&amp;IF(B12&lt;0,"-","")&amp;"R$ "&amp;IF(ABS(ROUND(B12,0))&gt;=1000000,INT(ABS(ROUND(B12,0))/1000000)&amp;"."&amp;TEXT(MOD(INT(ABS(ROUND(B12,0))/1000),1000),"000")&amp;"."&amp;TEXT(MOD(ABS(ROUND(B12,0)),1000),"000"),IF(ABS(ROUND(B12,0))&gt;=1000,INT(ABS(ROUND(B12,0))/1000)&amp;"."&amp;TEXT(MOD(ABS(ROUND(B12,0)),1000),"000"),TEXT(ABS(ROUND(B12,0)),"0")))&amp;" por mês. "&amp;IF(B20=0,"Preencha o gasto comercial e os clientes novos para ver o CAC.","Cada cliente novo custa "&amp;IF(B20&lt;0,"-","")&amp;"R$ "&amp;IF(ABS(ROUND(B20,0))&gt;=1000000,INT(ABS(ROUND(B20,0))/1000000)&amp;"."&amp;TEXT(MOD(INT(ABS(ROUND(B20,0))/1000),1000),"000")&amp;"."&amp;TEXT(MOD(ABS(ROUND(B20,0)),1000),"000"),IF(ABS(ROUND(B20,0))&gt;=1000,INT(ABS(ROUND(B20,0))/1000)&amp;"."&amp;TEXT(MOD(ABS(ROUND(B20,0)),1000),"000"),TEXT(ABS(ROUND(B20,0)),"0")))&amp;" e vale "&amp;IF(B21&lt;0,"-","")&amp;"R$ "&amp;IF(ABS(ROUND(B21,0))&gt;=1000000,INT(ABS(ROUND(B21,0))/1000000)&amp;"."&amp;TEXT(MOD(INT(ABS(ROUND(B21,0))/1000),1000),"000")&amp;"."&amp;TEXT(MOD(ABS(ROUND(B21,0)),1000),"000"),IF(ABS(ROUND(B21,0))&gt;=1000,INT(ABS(ROUND(B21,0))/1000)&amp;"."&amp;TEXT(MOD(ABS(ROUND(B21,0)),1000),"000"),TEXT(ABS(ROUND(B21,0)),"0")))&amp;" ao longo do tempo (LTV ÷ CAC = "&amp;TEXT(B22,"0.0")&amp;"x). "&amp;IF(B22&lt;1,"Você paga para vender: não escale a aquisição antes de subir ticket ou recompra.",IF(B22&lt;3,"Funciona, mas com pouca margem para errar. Trabalhe a recompra antes de comprar mais leads.","Aquisição saudável: dá para investir mais em trazer clientes.")))&amp;" Alavanca sugerida: "&amp;B32&amp;".")</f>
        <v/>
      </c>
      <c r="B33" s="69" t="n"/>
      <c r="C33" s="69" t="n"/>
      <c r="D33" s="69" t="n"/>
      <c r="E33" s="62" t="n"/>
    </row>
    <row r="34"/>
    <row r="35"/>
    <row r="36" ht="18" customHeight="1" s="45">
      <c r="A36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6">
    <mergeCell ref="C16:E16"/>
    <mergeCell ref="A15:E15"/>
    <mergeCell ref="C22:E22"/>
    <mergeCell ref="C9:E9"/>
    <mergeCell ref="A1:E1"/>
    <mergeCell ref="B5:E5"/>
    <mergeCell ref="A36:E36"/>
    <mergeCell ref="C21:E21"/>
    <mergeCell ref="C12:E12"/>
    <mergeCell ref="C11:E11"/>
    <mergeCell ref="B4:E4"/>
    <mergeCell ref="A7:E7"/>
    <mergeCell ref="C23:E23"/>
    <mergeCell ref="A25:E25"/>
    <mergeCell ref="C8:E8"/>
    <mergeCell ref="C17:E17"/>
    <mergeCell ref="A26:E26"/>
    <mergeCell ref="C19:E19"/>
    <mergeCell ref="A2:E2"/>
    <mergeCell ref="B32:D32"/>
    <mergeCell ref="A33:E33"/>
    <mergeCell ref="C18:E18"/>
    <mergeCell ref="A14:E14"/>
    <mergeCell ref="B31:D31"/>
    <mergeCell ref="C20:E20"/>
    <mergeCell ref="C10:E10"/>
  </mergeCells>
  <conditionalFormatting sqref="B22">
    <cfRule type="cellIs" rank="0" priority="2" equalAverage="0" operator="greaterThanOrEqual" aboveAverage="0" dxfId="0" text="" percent="0" bottom="0">
      <formula>3</formula>
    </cfRule>
    <cfRule type="cellIs" rank="0" priority="3" equalAverage="0" operator="between" aboveAverage="0" dxfId="1" text="" percent="0" bottom="0">
      <formula>1</formula>
      <formula>3</formula>
    </cfRule>
    <cfRule type="cellIs" rank="0" priority="4" equalAverage="0" operator="lessThan" aboveAverage="0" dxfId="2" text="" percent="0" bottom="0">
      <formula>1</formula>
    </cfRule>
  </conditionalFormatting>
  <conditionalFormatting sqref="B23">
    <cfRule type="cellIs" rank="0" priority="5" equalAverage="0" operator="lessThanOrEqual" aboveAverage="0" dxfId="0" text="" percent="0" bottom="0">
      <formula>3</formula>
    </cfRule>
    <cfRule type="cellIs" rank="0" priority="6" equalAverage="0" operator="between" aboveAverage="0" dxfId="1" text="" percent="0" bottom="0">
      <formula>3</formula>
      <formula>6</formula>
    </cfRule>
    <cfRule type="cellIs" rank="0" priority="7" equalAverage="0" operator="greaterThan" aboveAverage="0" dxfId="2" text="" percent="0" bottom="0">
      <formula>6</formula>
    </cfRule>
  </conditionalFormatting>
  <conditionalFormatting sqref="B19">
    <cfRule type="cellIs" rank="0" priority="8" equalAverage="0" operator="greaterThanOrEqual" aboveAverage="0" dxfId="0" text="" percent="0" bottom="0">
      <formula>0.5</formula>
    </cfRule>
    <cfRule type="cellIs" rank="0" priority="9" equalAverage="0" operator="between" aboveAverage="0" dxfId="1" text="" percent="0" bottom="0">
      <formula>0.3</formula>
      <formula>0.5</formula>
    </cfRule>
    <cfRule type="cellIs" rank="0" priority="10" equalAverage="0" operator="lessThan" aboveAverage="0" dxfId="2" text="" percent="0" bottom="0">
      <formula>0.3</formula>
    </cfRule>
  </conditionalFormatting>
  <conditionalFormatting sqref="D28:D30">
    <cfRule type="expression" rank="0" priority="11" equalAverage="0" aboveAverage="0" dxfId="3" text="" percent="0" bottom="0">
      <formula>D28="Baixo"</formula>
    </cfRule>
    <cfRule type="expression" rank="0" priority="12" equalAverage="0" aboveAverage="0" dxfId="4" text="" percent="0" bottom="0">
      <formula>D28="Médio"</formula>
    </cfRule>
    <cfRule type="expression" rank="0" priority="13" equalAverage="0" aboveAverage="0" dxfId="6" text="" percent="0" bottom="0">
      <formula>D28="Alto"</formula>
    </cfRule>
  </conditionalFormatting>
  <dataValidations count="1">
    <dataValidation sqref="D28:D30" showDropDown="0" showInputMessage="0" showErrorMessage="0" allowBlank="1" errorTitle="Valor inválido" error="Escolha uma opção da lista." type="list" errorStyle="stop" operator="between">
      <formula1>"Baixo,Médio,Alto"</formula1>
      <formula2>0</formula2>
    </dataValidation>
  </dataValidation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1"/>
  </sheetPr>
  <dimension ref="A1:F3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4" customWidth="1" style="44" min="1" max="1"/>
    <col width="40" customWidth="1" style="44" min="2" max="2"/>
    <col width="14" customWidth="1" style="44" min="3" max="3"/>
    <col width="16" customWidth="1" style="44" min="4" max="4"/>
    <col width="18" customWidth="1" style="44" min="5" max="5"/>
    <col width="48" customWidth="1" style="44" min="6" max="6"/>
    <col width="3" customWidth="1" style="44" min="7" max="7"/>
  </cols>
  <sheetData>
    <row r="1" ht="30" customHeight="1" s="45">
      <c r="A1" s="46" t="inlineStr">
        <is>
          <t>4 · ROTINA COMERCIAL  ·  vender com processo, não com humor</t>
        </is>
      </c>
    </row>
    <row r="2" ht="34.5" customHeight="1" s="45">
      <c r="A2" s="47" t="inlineStr">
        <is>
          <t>A maioria das vendas perdidas no Brasil morre no 'vou pensar' sem follow-up. Aqui você define o processo padrão, a cadência de acompanhamento no WhatsApp e o pós-venda que gera recompra e indicação.</t>
        </is>
      </c>
    </row>
    <row r="3"/>
    <row r="4" ht="16.5" customHeight="1" s="45">
      <c r="A4" s="66" t="inlineStr">
        <is>
          <t>O QUE VOCÊ GANHA AQUI</t>
        </is>
      </c>
      <c r="B4" s="67" t="inlineStr">
        <is>
          <t>Um processo de venda que qualquer pessoa da equipe consegue seguir, com prazos, responsáveis e mensagens prontas.</t>
        </is>
      </c>
    </row>
    <row r="5" ht="16.5" customHeight="1" s="45">
      <c r="A5" s="66" t="inlineStr">
        <is>
          <t>COMO PREENCHER</t>
        </is>
      </c>
      <c r="B5" s="67" t="inlineStr">
        <is>
          <t>Seção 1: como a venda acontece hoje (ou como deveria). Seção 2: adapte as mensagens de exemplo ao seu tom. Seção 3: pós-venda.  ·  ⏱ 25 min</t>
        </is>
      </c>
    </row>
    <row r="6"/>
    <row r="7" ht="21.75" customHeight="1" s="45">
      <c r="A7" s="48" t="inlineStr">
        <is>
          <t>1 · O PROCESSO PADRÃO DE VENDA  ·  etapa por etapa</t>
        </is>
      </c>
    </row>
    <row r="8" ht="18" customHeight="1" s="45">
      <c r="A8" s="56" t="inlineStr">
        <is>
          <t>💡 Pense em 'blocos de trabalho', não em cargos. Cada etapa precisa de um prazo (SLA) e um dono. Onde não há dono, há buraco.</t>
        </is>
      </c>
    </row>
    <row r="9" ht="19.5" customHeight="1" s="45">
      <c r="A9" s="57" t="inlineStr">
        <is>
          <t>Etapa</t>
        </is>
      </c>
      <c r="B9" s="57" t="inlineStr">
        <is>
          <t>O que fazer (concretamente)</t>
        </is>
      </c>
      <c r="C9" s="57" t="inlineStr">
        <is>
          <t>Prazo (SLA)</t>
        </is>
      </c>
      <c r="D9" s="57" t="inlineStr">
        <is>
          <t>Responsável</t>
        </is>
      </c>
      <c r="E9" s="57" t="inlineStr">
        <is>
          <t>Ferramenta</t>
        </is>
      </c>
      <c r="F9" s="57" t="inlineStr">
        <is>
          <t>Exemplo</t>
        </is>
      </c>
    </row>
    <row r="10" ht="43.5" customHeight="1" s="45">
      <c r="A10" s="58" t="inlineStr">
        <is>
          <t>Primeiro contato</t>
        </is>
      </c>
      <c r="B10" s="70" t="n"/>
      <c r="C10" s="90" t="n"/>
      <c r="D10" s="90" t="n"/>
      <c r="E10" s="90" t="n"/>
      <c r="F10" s="64" t="inlineStr">
        <is>
          <t>Ex.: Responder com nome, 3 perguntas de qualificação (o que precisa, para quando, orçamento) · até 1h · Ana · WhatsApp Business</t>
        </is>
      </c>
    </row>
    <row r="11" ht="43.5" customHeight="1" s="45">
      <c r="A11" s="58" t="inlineStr">
        <is>
          <t>Qualificação</t>
        </is>
      </c>
      <c r="B11" s="70" t="n"/>
      <c r="C11" s="90" t="n"/>
      <c r="D11" s="90" t="n"/>
      <c r="E11" s="90" t="n"/>
      <c r="F11" s="64" t="inlineStr">
        <is>
          <t>Ex.: Checar perfil (Ferramenta 2, aba 1); se não é perfil, indicar alguém e encerrar com elegância · mesmo dia · Ana</t>
        </is>
      </c>
    </row>
    <row r="12" ht="43.5" customHeight="1" s="45">
      <c r="A12" s="58" t="inlineStr">
        <is>
          <t>Proposta / orçamento</t>
        </is>
      </c>
      <c r="B12" s="70" t="n"/>
      <c r="C12" s="90" t="n"/>
      <c r="D12" s="90" t="n"/>
      <c r="E12" s="90" t="n"/>
      <c r="F12" s="64" t="inlineStr">
        <is>
          <t>Ex.: Modelo padrão com prova de resultado e 2 opções de preço; enviar em PDF pelo WhatsApp · 24h · Diogo · Canva + WhatsApp</t>
        </is>
      </c>
    </row>
    <row r="13" ht="43.5" customHeight="1" s="45">
      <c r="A13" s="58" t="inlineStr">
        <is>
          <t>Follow-up</t>
        </is>
      </c>
      <c r="B13" s="70" t="n"/>
      <c r="C13" s="90" t="n"/>
      <c r="D13" s="90" t="n"/>
      <c r="E13" s="90" t="n"/>
      <c r="F13" s="64" t="inlineStr">
        <is>
          <t>Ex.: Cadência da seção 2, sem pular etapas · D+1 a D+30 · Ana · CRM ou planilha</t>
        </is>
      </c>
    </row>
    <row r="14" ht="43.5" customHeight="1" s="45">
      <c r="A14" s="58" t="inlineStr">
        <is>
          <t>Fechamento</t>
        </is>
      </c>
      <c r="B14" s="70" t="n"/>
      <c r="C14" s="90" t="n"/>
      <c r="D14" s="90" t="n"/>
      <c r="E14" s="90" t="n"/>
      <c r="F14" s="64" t="inlineStr">
        <is>
          <t>Ex.: Link de pagamento (Pix com 5% ou 3x no cartão) + contrato digital · mesmo dia · Diogo · Asaas / Clicksign</t>
        </is>
      </c>
    </row>
    <row r="15" ht="43.5" customHeight="1" s="45">
      <c r="A15" s="58" t="inlineStr">
        <is>
          <t>Onboarding / entrega</t>
        </is>
      </c>
      <c r="B15" s="70" t="n"/>
      <c r="C15" s="90" t="n"/>
      <c r="D15" s="90" t="n"/>
      <c r="E15" s="90" t="n"/>
      <c r="F15" s="64" t="inlineStr">
        <is>
          <t>Ex.: Mensagem de boas-vindas com próximos passos e prazo; grupo de WhatsApp com o cliente · D+1 · Ana</t>
        </is>
      </c>
    </row>
    <row r="16" ht="43.5" customHeight="1" s="45">
      <c r="A16" s="58" t="inlineStr">
        <is>
          <t>Pós-venda</t>
        </is>
      </c>
      <c r="B16" s="70" t="n"/>
      <c r="C16" s="90" t="n"/>
      <c r="D16" s="90" t="n"/>
      <c r="E16" s="90" t="n"/>
      <c r="F16" s="64" t="inlineStr">
        <is>
          <t>Ex.: Seção 3 · D+1, D+30, D+90 · Ana</t>
        </is>
      </c>
    </row>
    <row r="17"/>
    <row r="18" ht="21.75" customHeight="1" s="45">
      <c r="A18" s="48" t="inlineStr">
        <is>
          <t>2 · CADÊNCIA DE FOLLOW-UP  ·  o que mandar depois da proposta</t>
        </is>
      </c>
    </row>
    <row r="19" ht="30.75" customHeight="1" s="45">
      <c r="A19" s="56" t="inlineStr">
        <is>
          <t>💡 Regra de bolso: 5 a 7 contatos até o 'sim' ou o 'não'. A maioria desiste no segundo. Cada mensagem precisa trazer algo (uma prova, uma dúvida respondida, um prazo), nunca só 'e aí, viu a proposta?'.</t>
        </is>
      </c>
    </row>
    <row r="20" ht="19.5" customHeight="1" s="45">
      <c r="A20" s="57" t="inlineStr">
        <is>
          <t>Momento</t>
        </is>
      </c>
      <c r="B20" s="57" t="inlineStr">
        <is>
          <t>Sua mensagem (adapte ao seu tom)</t>
        </is>
      </c>
      <c r="C20" s="57" t="inlineStr">
        <is>
          <t>Canal</t>
        </is>
      </c>
      <c r="D20" s="69" t="n"/>
      <c r="E20" s="62" t="n"/>
      <c r="F20" s="57" t="inlineStr">
        <is>
          <t>Modelo de mensagem (exemplo)</t>
        </is>
      </c>
    </row>
    <row r="21" ht="51.75" customHeight="1" s="45">
      <c r="A21" s="58" t="inlineStr">
        <is>
          <t>D0  ·  proposta enviada</t>
        </is>
      </c>
      <c r="B21" s="70" t="n"/>
      <c r="C21" s="90" t="n"/>
      <c r="D21" s="80" t="n"/>
      <c r="E21" s="81" t="n"/>
      <c r="F21" s="64" t="inlineStr">
        <is>
          <t>Ex.: 'Oi, [nome]! Segue a proposta. O ponto que mais chamou atenção das últimas clínicas foi o alerta de vencimento. Posso te ligar quinta às 10h para tirar dúvidas?'</t>
        </is>
      </c>
    </row>
    <row r="22" ht="51.75" customHeight="1" s="45">
      <c r="A22" s="58" t="inlineStr">
        <is>
          <t>D+1  ·  confirmar recebimento</t>
        </is>
      </c>
      <c r="B22" s="70" t="n"/>
      <c r="C22" s="90" t="n"/>
      <c r="D22" s="80" t="n"/>
      <c r="E22" s="81" t="n"/>
      <c r="F22" s="64" t="inlineStr">
        <is>
          <t>Ex.: 'Conseguiu abrir a proposta? Qualquer dúvida sobre o prazo de implantação eu explico por áudio em 1 minuto.'</t>
        </is>
      </c>
    </row>
    <row r="23" ht="51.75" customHeight="1" s="45">
      <c r="A23" s="58" t="inlineStr">
        <is>
          <t>D+3  ·  levar uma prova</t>
        </is>
      </c>
      <c r="B23" s="70" t="n"/>
      <c r="C23" s="90" t="n"/>
      <c r="D23" s="80" t="n"/>
      <c r="E23" s="81" t="n"/>
      <c r="F23" s="64" t="inlineStr">
        <is>
          <t>Ex.: 'Lembrei de você: a Clínica Sorrir fechou o mês em 1 dia com o nosso checklist (print anexo). Faz sentido para vocês?'</t>
        </is>
      </c>
    </row>
    <row r="24" ht="51.75" customHeight="1" s="45">
      <c r="A24" s="58" t="inlineStr">
        <is>
          <t>D+7  ·  tirar a objeção</t>
        </is>
      </c>
      <c r="B24" s="70" t="n"/>
      <c r="C24" s="90" t="n"/>
      <c r="D24" s="80" t="n"/>
      <c r="E24" s="81" t="n"/>
      <c r="F24" s="64" t="inlineStr">
        <is>
          <t>Ex.: 'Normalmente a dúvida nessa hora é o custo da troca. Dá para migrar sem parar a operação. Quer que eu detalhe?'</t>
        </is>
      </c>
    </row>
    <row r="25" ht="51.75" customHeight="1" s="45">
      <c r="A25" s="58" t="inlineStr">
        <is>
          <t>D+15  ·  prazo / condição</t>
        </is>
      </c>
      <c r="B25" s="70" t="n"/>
      <c r="C25" s="90" t="n"/>
      <c r="D25" s="80" t="n"/>
      <c r="E25" s="81" t="n"/>
      <c r="F25" s="64" t="inlineStr">
        <is>
          <t>Ex.: 'A condição de 5% no Pix vale até o dia 30. Depois disso a proposta continua, mas sem o desconto. Quer garantir?'</t>
        </is>
      </c>
    </row>
    <row r="26" ht="51.75" customHeight="1" s="45">
      <c r="A26" s="58" t="inlineStr">
        <is>
          <t>D+30  ·  encerrar com porta aberta</t>
        </is>
      </c>
      <c r="B26" s="70" t="n"/>
      <c r="C26" s="90" t="n"/>
      <c r="D26" s="80" t="n"/>
      <c r="E26" s="81" t="n"/>
      <c r="F26" s="64" t="inlineStr">
        <is>
          <t>Ex.: 'Vou encerrar por aqui para não te encher. Se voltar a fazer sentido, é só chamar. Posso te mandar o conteúdo mensal de dicas?'</t>
        </is>
      </c>
    </row>
    <row r="27"/>
    <row r="28" ht="21.75" customHeight="1" s="45">
      <c r="A28" s="48" t="inlineStr">
        <is>
          <t>3 · PÓS-VENDA  ·  recompra e indicação</t>
        </is>
      </c>
    </row>
    <row r="29" ht="18" customHeight="1" s="45">
      <c r="A29" s="56" t="inlineStr">
        <is>
          <t>💡 Cliente novo custa CAC; cliente que volta custa uma mensagem. E a indicação é o canal mais barato que existe, mas só acontece se você pedir.</t>
        </is>
      </c>
    </row>
    <row r="30" ht="19.5" customHeight="1" s="45">
      <c r="A30" s="57" t="inlineStr">
        <is>
          <t>Momento</t>
        </is>
      </c>
      <c r="B30" s="57" t="inlineStr">
        <is>
          <t>O que fazer / mensagem</t>
        </is>
      </c>
      <c r="C30" s="57" t="inlineStr">
        <is>
          <t>Canal</t>
        </is>
      </c>
      <c r="D30" s="57" t="inlineStr">
        <is>
          <t>Responsável</t>
        </is>
      </c>
      <c r="E30" s="57" t="n"/>
      <c r="F30" s="57" t="inlineStr">
        <is>
          <t>Exemplo</t>
        </is>
      </c>
    </row>
    <row r="31" ht="48" customHeight="1" s="45">
      <c r="A31" s="58" t="inlineStr">
        <is>
          <t>D+1  ·  confirmar satisfação</t>
        </is>
      </c>
      <c r="B31" s="70" t="n"/>
      <c r="C31" s="90" t="n"/>
      <c r="D31" s="90" t="n"/>
      <c r="E31" s="81" t="n"/>
      <c r="F31" s="64" t="inlineStr">
        <is>
          <t>Ex.: 'Tudo certo com a entrega? Se algo não ficou 100%, me fala que eu resolvo hoje.' (Reclamação resolvida rápido vira fã.)</t>
        </is>
      </c>
    </row>
    <row r="32" ht="48" customHeight="1" s="45">
      <c r="A32" s="58" t="inlineStr">
        <is>
          <t>D+30  ·  pedir avaliação e indicação</t>
        </is>
      </c>
      <c r="B32" s="70" t="n"/>
      <c r="C32" s="90" t="n"/>
      <c r="D32" s="90" t="n"/>
      <c r="E32" s="81" t="n"/>
      <c r="F32" s="64" t="inlineStr">
        <is>
          <t>Ex.: 'Ficou feliz com o resultado? Uma avaliação no Google nos ajuda muito: [link]. E se conhecer alguém com a mesma dor, me apresenta?'</t>
        </is>
      </c>
    </row>
    <row r="33" ht="48" customHeight="1" s="45">
      <c r="A33" s="58" t="inlineStr">
        <is>
          <t>D+90  ·  oferta de recompra</t>
        </is>
      </c>
      <c r="B33" s="70" t="n"/>
      <c r="C33" s="90" t="n"/>
      <c r="D33" s="90" t="n"/>
      <c r="E33" s="81" t="n"/>
      <c r="F33" s="64" t="inlineStr">
        <is>
          <t>Ex.: 'Está na hora da revisão / do reabastecimento. Quer que eu já agende? Clientes recorrentes têm 10% no Pix.'</t>
        </is>
      </c>
    </row>
    <row r="34" ht="48" customHeight="1" s="45">
      <c r="A34" s="58" t="inlineStr">
        <is>
          <t>Ritual mensal  ·  clientes em risco</t>
        </is>
      </c>
      <c r="B34" s="70" t="n"/>
      <c r="C34" s="90" t="n"/>
      <c r="D34" s="90" t="n"/>
      <c r="E34" s="81" t="n"/>
      <c r="F34" s="64" t="inlineStr">
        <is>
          <t>Ex.: Todo dia 1, olhar a aba 1 (status 'Em risco') e mandar mensagem pessoal para cada um.</t>
        </is>
      </c>
    </row>
    <row r="35"/>
    <row r="36"/>
    <row r="37" ht="18" customHeight="1" s="45">
      <c r="A37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2">
    <mergeCell ref="B4:F4"/>
    <mergeCell ref="D34:E34"/>
    <mergeCell ref="A37:F37"/>
    <mergeCell ref="C22:E22"/>
    <mergeCell ref="A18:F18"/>
    <mergeCell ref="C25:E25"/>
    <mergeCell ref="C21:E21"/>
    <mergeCell ref="D31:E31"/>
    <mergeCell ref="A2:F2"/>
    <mergeCell ref="C23:E23"/>
    <mergeCell ref="A8:F8"/>
    <mergeCell ref="D32:E32"/>
    <mergeCell ref="A29:F29"/>
    <mergeCell ref="A28:F28"/>
    <mergeCell ref="A19:F19"/>
    <mergeCell ref="C24:E24"/>
    <mergeCell ref="D33:E33"/>
    <mergeCell ref="A1:F1"/>
    <mergeCell ref="B5:F5"/>
    <mergeCell ref="C26:E26"/>
    <mergeCell ref="C20:E20"/>
    <mergeCell ref="A7:F7"/>
  </mergeCells>
  <dataValidations count="2">
    <dataValidation sqref="C21:C26" showDropDown="0" showInputMessage="0" showErrorMessage="0" allowBlank="1" errorTitle="Valor inválido" error="Escolha uma opção da lista." type="list" errorStyle="stop" operator="between">
      <formula1>"WhatsApp texto,WhatsApp áudio,Ligação,E-mail,Visita"</formula1>
      <formula2>0</formula2>
    </dataValidation>
    <dataValidation sqref="C31:C34" showDropDown="0" showInputMessage="0" showErrorMessage="0" allowBlank="1" errorTitle="Valor inválido" error="Escolha uma opção da lista." type="list" errorStyle="stop" operator="between">
      <formula1>"WhatsApp texto,WhatsApp áudio,Ligação,E-mail,Visita"</formula1>
      <formula2>0</formula2>
    </dataValidation>
  </dataValidation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1"/>
  </sheetPr>
  <dimension ref="A1:E3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4" customWidth="1" style="44" min="1" max="1"/>
    <col width="20" customWidth="1" style="44" min="2" max="2"/>
    <col width="16" customWidth="1" style="44" min="3" max="3"/>
    <col width="18" customWidth="1" style="44" min="4" max="4"/>
    <col width="50" customWidth="1" style="44" min="5" max="5"/>
    <col width="3" customWidth="1" style="44" min="6" max="6"/>
  </cols>
  <sheetData>
    <row r="1" ht="30" customHeight="1" s="45">
      <c r="A1" s="46" t="inlineStr">
        <is>
          <t>5 · SEU NÚMERO E PLANO  ·  diagnóstico e 90 dias</t>
        </is>
      </c>
    </row>
    <row r="2" ht="21" customHeight="1" s="45">
      <c r="A2" s="47" t="inlineStr">
        <is>
          <t>Os números das abas anteriores viram um diagnóstico em texto e um plano acionável.</t>
        </is>
      </c>
    </row>
    <row r="3"/>
    <row r="4" ht="30.75" customHeight="1" s="45">
      <c r="A4" s="66" t="inlineStr">
        <is>
          <t>O QUE VOCÊ GANHA AQUI</t>
        </is>
      </c>
      <c r="B4" s="67" t="inlineStr">
        <is>
          <t>Uma página para levar para a reunião de segunda-feira: onde está o risco, onde está a alavanca e o que cada um faz nos próximos 90 dias.</t>
        </is>
      </c>
    </row>
    <row r="5" ht="16.5" customHeight="1" s="45">
      <c r="A5" s="66" t="inlineStr">
        <is>
          <t>COMO PREENCHER</t>
        </is>
      </c>
      <c r="B5" s="67" t="inlineStr">
        <is>
          <t>Leia a seção 1 e 2. Preencha o plano na seção 3, no máximo 4 ações.  ·  ⏱ 10 min</t>
        </is>
      </c>
    </row>
    <row r="6"/>
    <row r="7" ht="21.75" customHeight="1" s="45">
      <c r="A7" s="48" t="inlineStr">
        <is>
          <t>1 · DIAGNÓSTICO  ·  calculado</t>
        </is>
      </c>
    </row>
    <row r="8" ht="19.5" customHeight="1" s="45">
      <c r="A8" s="57" t="inlineStr">
        <is>
          <t>Indicador</t>
        </is>
      </c>
      <c r="B8" s="57" t="inlineStr">
        <is>
          <t>Valor</t>
        </is>
      </c>
      <c r="C8" s="57" t="inlineStr">
        <is>
          <t>Semáforo</t>
        </is>
      </c>
      <c r="D8" s="57" t="n"/>
      <c r="E8" s="57" t="inlineStr">
        <is>
          <t>Vem de</t>
        </is>
      </c>
    </row>
    <row r="9" ht="21.75" customHeight="1" s="45">
      <c r="A9" s="58" t="inlineStr">
        <is>
          <t>Receita total (12 meses)</t>
        </is>
      </c>
      <c r="B9" s="75">
        <f>'1 CARTEIRA ABC'!$C$44</f>
        <v/>
      </c>
      <c r="C9" s="91" t="n"/>
      <c r="D9" s="62" t="n"/>
      <c r="E9" s="64" t="inlineStr">
        <is>
          <t>Aba 1</t>
        </is>
      </c>
    </row>
    <row r="10" ht="21.75" customHeight="1" s="45">
      <c r="A10" s="58" t="inlineStr">
        <is>
          <t>% da receita nos 3 maiores clientes</t>
        </is>
      </c>
      <c r="B10" s="63">
        <f>'1 CARTEIRA ABC'!B50</f>
        <v/>
      </c>
      <c r="C10" s="91">
        <f>IF('1 CARTEIRA ABC'!$C$44=0,"–",IF(B10&lt;0.4,"VERDE",IF(B10&lt;=0.6,"AMARELO","VERMELHO")))</f>
        <v/>
      </c>
      <c r="D10" s="62" t="n"/>
      <c r="E10" s="64" t="inlineStr">
        <is>
          <t>Aba 1 · verde &lt; 40%</t>
        </is>
      </c>
    </row>
    <row r="11" ht="21.75" customHeight="1" s="45">
      <c r="A11" s="58" t="inlineStr">
        <is>
          <t>Clientes classe A</t>
        </is>
      </c>
      <c r="B11" s="85">
        <f>'1 CARTEIRA ABC'!B51</f>
        <v/>
      </c>
      <c r="C11" s="91" t="n"/>
      <c r="D11" s="62" t="n"/>
      <c r="E11" s="64" t="inlineStr">
        <is>
          <t>Aba 1</t>
        </is>
      </c>
    </row>
    <row r="12" ht="21.75" customHeight="1" s="45">
      <c r="A12" s="58" t="inlineStr">
        <is>
          <t>Receita em risco ou perdida (% 12m)</t>
        </is>
      </c>
      <c r="B12" s="63">
        <f>'1 CARTEIRA ABC'!B56</f>
        <v/>
      </c>
      <c r="C12" s="91">
        <f>IF('1 CARTEIRA ABC'!$C$44=0,"–",IF(B12&lt;0.1,"VERDE",IF(B12&lt;=0.25,"AMARELO","VERMELHO")))</f>
        <v/>
      </c>
      <c r="D12" s="62" t="n"/>
      <c r="E12" s="64" t="inlineStr">
        <is>
          <t>Aba 1 · verde &lt; 10%</t>
        </is>
      </c>
    </row>
    <row r="13" ht="21.75" customHeight="1" s="45">
      <c r="A13" s="58" t="inlineStr">
        <is>
          <t>Conversão geral do funil</t>
        </is>
      </c>
      <c r="B13" s="83">
        <f>'2 FUNIL'!B14</f>
        <v/>
      </c>
      <c r="C13" s="91" t="n"/>
      <c r="D13" s="62" t="n"/>
      <c r="E13" s="64" t="inlineStr">
        <is>
          <t>Aba 2</t>
        </is>
      </c>
    </row>
    <row r="14" ht="21.75" customHeight="1" s="45">
      <c r="A14" s="58" t="inlineStr">
        <is>
          <t>Gargalo do funil</t>
        </is>
      </c>
      <c r="B14" s="84">
        <f>'2 FUNIL'!B16</f>
        <v/>
      </c>
      <c r="C14" s="91" t="n"/>
      <c r="D14" s="62" t="n"/>
      <c r="E14" s="64" t="inlineStr">
        <is>
          <t>Aba 2</t>
        </is>
      </c>
    </row>
    <row r="15" ht="21.75" customHeight="1" s="45">
      <c r="A15" s="58" t="inlineStr">
        <is>
          <t>Motivo nº 1 de perda</t>
        </is>
      </c>
      <c r="B15" s="84">
        <f>'2 FUNIL'!B35</f>
        <v/>
      </c>
      <c r="C15" s="91" t="n"/>
      <c r="D15" s="62" t="n"/>
      <c r="E15" s="64" t="inlineStr">
        <is>
          <t>Aba 2</t>
        </is>
      </c>
    </row>
    <row r="16" ht="21.75" customHeight="1" s="45">
      <c r="A16" s="58" t="inlineStr">
        <is>
          <t>CAC (custo por cliente novo)</t>
        </is>
      </c>
      <c r="B16" s="75">
        <f>'3 KPIS'!B20</f>
        <v/>
      </c>
      <c r="C16" s="91" t="n"/>
      <c r="D16" s="62" t="n"/>
      <c r="E16" s="64" t="inlineStr">
        <is>
          <t>Aba 3</t>
        </is>
      </c>
    </row>
    <row r="17" ht="21.75" customHeight="1" s="45">
      <c r="A17" s="58" t="inlineStr">
        <is>
          <t>LTV ÷ CAC</t>
        </is>
      </c>
      <c r="B17" s="88">
        <f>'3 KPIS'!B22</f>
        <v/>
      </c>
      <c r="C17" s="91">
        <f>IF('3 KPIS'!B20=0,"–",IF(B17&gt;=3,"VERDE",IF(B17&gt;=1,"AMARELO","VERMELHO")))</f>
        <v/>
      </c>
      <c r="D17" s="62" t="n"/>
      <c r="E17" s="64" t="inlineStr">
        <is>
          <t>Aba 3 · verde ≥ 3x</t>
        </is>
      </c>
    </row>
    <row r="18" ht="21.75" customHeight="1" s="45">
      <c r="A18" s="58" t="inlineStr">
        <is>
          <t>Alavanca sugerida (impacto × esforço)</t>
        </is>
      </c>
      <c r="B18" s="84">
        <f>'3 KPIS'!B32</f>
        <v/>
      </c>
      <c r="C18" s="91" t="n"/>
      <c r="D18" s="62" t="n"/>
      <c r="E18" s="64" t="inlineStr">
        <is>
          <t>Aba 3</t>
        </is>
      </c>
    </row>
    <row r="19"/>
    <row r="20" ht="21.75" customHeight="1" s="45">
      <c r="A20" s="48" t="inlineStr">
        <is>
          <t>2 · LEITURA EM TEXTO</t>
        </is>
      </c>
    </row>
    <row r="21" ht="55.5" customHeight="1" s="45">
      <c r="A21" s="82">
        <f>IF('1 CARTEIRA ABC'!$C$44=0,"Preencha a aba 1 CARTEIRA ABC para ver a leitura da carteira.","Carteira: "&amp;IF(B9&lt;0,"-","")&amp;"R$ "&amp;IF(ABS(ROUND(B9,0))&gt;=1000000,INT(ABS(ROUND(B9,0))/1000000)&amp;"."&amp;TEXT(MOD(INT(ABS(ROUND(B9,0))/1000),1000),"000")&amp;"."&amp;TEXT(MOD(ABS(ROUND(B9,0)),1000),"000"),IF(ABS(ROUND(B9,0))&gt;=1000,INT(ABS(ROUND(B9,0))/1000)&amp;"."&amp;TEXT(MOD(ABS(ROUND(B9,0)),1000),"000"),TEXT(ABS(ROUND(B9,0)),"0")))&amp;" em 12 meses, "&amp;B11&amp;" cliente(s) A, "&amp;TEXT(B10,"0%")&amp;" da receita nos 3 maiores e "&amp;TEXT(B12,"0%")&amp;" em risco ou perdida. "&amp;IF(B10&gt;0.4,"Prioridade 1: diluir a concentração vendendo para quem se parece com os A. ","")&amp;IF(B12&gt;0.1,"Prioridade: reativar os clientes em risco esta semana (custa uma mensagem, aba 4). ","")&amp;IF(AND(B10&lt;=0.4,B12&lt;=0.1),"Carteira saudável: o foco pode ir para crescimento.",""))</f>
        <v/>
      </c>
      <c r="B21" s="69" t="n"/>
      <c r="C21" s="69" t="n"/>
      <c r="D21" s="69" t="n"/>
      <c r="E21" s="62" t="n"/>
    </row>
    <row r="22" ht="49.5" customHeight="1" s="45">
      <c r="A22" s="82">
        <f>IF('2 FUNIL'!B10=0,"Preencha a aba 2 FUNIL para ver a leitura do funil.","Funil: "&amp;TEXT(B13,"0.0%")&amp;" de conversão geral; o gargalo é "&amp;B14&amp;"; o motivo nº 1 de perda é "&amp;B15&amp;". Para bater a meta de "&amp;'2 FUNIL'!B21&amp;" cliente(s) novos por mês, você precisa de "&amp;'2 FUNIL'!B23&amp;" contatos por mês"&amp;IF('2 FUNIL'!B24&gt;0," ("&amp;'2 FUNIL'!B24&amp;" a mais que hoje).","."))</f>
        <v/>
      </c>
      <c r="B22" s="69" t="n"/>
      <c r="C22" s="69" t="n"/>
      <c r="D22" s="69" t="n"/>
      <c r="E22" s="62" t="n"/>
    </row>
    <row r="23" ht="43.5" customHeight="1" s="45">
      <c r="A23" s="82">
        <f>IF('3 KPIS'!B11=0,"Preencha a aba 3 KPIS para ver a leitura das alavancas.","Alavancas: cada cliente novo custa "&amp;IF(B16&lt;0,"-","")&amp;"R$ "&amp;IF(ABS(ROUND(B16,0))&gt;=1000000,INT(ABS(ROUND(B16,0))/1000000)&amp;"."&amp;TEXT(MOD(INT(ABS(ROUND(B16,0))/1000),1000),"000")&amp;"."&amp;TEXT(MOD(ABS(ROUND(B16,0)),1000),"000"),IF(ABS(ROUND(B16,0))&gt;=1000,INT(ABS(ROUND(B16,0))/1000)&amp;"."&amp;TEXT(MOD(ABS(ROUND(B16,0)),1000),"000"),TEXT(ABS(ROUND(B16,0)),"0")))&amp;" (LTV ÷ CAC = "&amp;TEXT(B17,"0.0")&amp;"x). A alavanca sugerida é: "&amp;B18&amp;". Escolha UMA e mire nela por 90 dias.")</f>
        <v/>
      </c>
      <c r="B23" s="69" t="n"/>
      <c r="C23" s="69" t="n"/>
      <c r="D23" s="69" t="n"/>
      <c r="E23" s="62" t="n"/>
    </row>
    <row r="24"/>
    <row r="25" ht="21.75" customHeight="1" s="45">
      <c r="A25" s="48" t="inlineStr">
        <is>
          <t>3 · PLANO DE 90 DIAS  ·  no máximo 4 ações</t>
        </is>
      </c>
    </row>
    <row r="26" ht="18" customHeight="1" s="45">
      <c r="A26" s="56" t="inlineStr">
        <is>
          <t>💡 Uma ação por linha, com dono e data. Se não cabe em 90 dias, não é ação, é desejo. Comece pelo vermelho do diagnóstico.</t>
        </is>
      </c>
    </row>
    <row r="27" ht="19.5" customHeight="1" s="45">
      <c r="A27" s="57" t="inlineStr">
        <is>
          <t>Objetivo (o número que muda)</t>
        </is>
      </c>
      <c r="B27" s="57" t="inlineStr">
        <is>
          <t>Ação concreta</t>
        </is>
      </c>
      <c r="C27" s="57" t="inlineStr">
        <is>
          <t>Responsável</t>
        </is>
      </c>
      <c r="D27" s="57" t="inlineStr">
        <is>
          <t>Prazo</t>
        </is>
      </c>
      <c r="E27" s="57" t="inlineStr">
        <is>
          <t>Exemplo</t>
        </is>
      </c>
    </row>
    <row r="28" ht="43.5" customHeight="1" s="45">
      <c r="A28" s="70" t="n"/>
      <c r="B28" s="70" t="n"/>
      <c r="C28" s="90" t="n"/>
      <c r="D28" s="90" t="n"/>
      <c r="E28" s="64" t="inlineStr">
        <is>
          <t>Ex.: Reduzir receita em risco de 18% para 8% · Mensagem pessoal aos 9 clientes em risco + oferta de retorno · Ana · 30/09</t>
        </is>
      </c>
    </row>
    <row r="29" ht="43.5" customHeight="1" s="45">
      <c r="A29" s="70" t="n"/>
      <c r="B29" s="70" t="n"/>
      <c r="C29" s="90" t="n"/>
      <c r="D29" s="90" t="n"/>
      <c r="E29" s="64" t="inlineStr">
        <is>
          <t>Ex.: Subir fechamento de 25% para 35% · Proposta padrão em 24h + cadência D+1/D+3/D+7 · Diogo · 15/10</t>
        </is>
      </c>
    </row>
    <row r="30" ht="43.5" customHeight="1" s="45">
      <c r="A30" s="70" t="n"/>
      <c r="B30" s="70" t="n"/>
      <c r="C30" s="90" t="n"/>
      <c r="D30" s="90" t="n"/>
      <c r="E30" s="64" t="inlineStr">
        <is>
          <t>Ex.: +1 compra/ano por cliente · Lembrete de recompra no D+90 para toda a base A e B · Ana · 30/11</t>
        </is>
      </c>
    </row>
    <row r="31" ht="43.5" customHeight="1" s="45">
      <c r="A31" s="70" t="n"/>
      <c r="B31" s="70" t="n"/>
      <c r="C31" s="90" t="n"/>
      <c r="D31" s="90" t="n"/>
      <c r="E31" s="64" t="inlineStr">
        <is>
          <t>Ex.: Diluir concentração (3 maiores de 55% para 45%) · 5 propostas/mês para clones dos A · Diogo · 30/11</t>
        </is>
      </c>
    </row>
    <row r="32"/>
    <row r="33"/>
    <row r="34" ht="43.5" customHeight="1" s="45">
      <c r="A34" s="92" t="inlineStr">
        <is>
          <t>O nome é um canal: o primeiro contato com o seu cliente costuma ser uma busca, no Google, no Instagram, numa indicação. Se o nome da empresa não diz o que ela faz (ou já está registrado por outra no INPI), você perde o cliente no primeiro passo do funil. A S3U faz o diagnóstico gratuito de marca em s3u.com.br.</t>
        </is>
      </c>
    </row>
    <row r="35" ht="18" customHeight="1" s="45">
      <c r="A35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3">
    <mergeCell ref="A34:E34"/>
    <mergeCell ref="C15:D15"/>
    <mergeCell ref="C14:D14"/>
    <mergeCell ref="A1:E1"/>
    <mergeCell ref="B5:E5"/>
    <mergeCell ref="C10:D10"/>
    <mergeCell ref="B4:E4"/>
    <mergeCell ref="C16:D16"/>
    <mergeCell ref="A7:E7"/>
    <mergeCell ref="A25:E25"/>
    <mergeCell ref="C9:D9"/>
    <mergeCell ref="A21:E21"/>
    <mergeCell ref="C12:D12"/>
    <mergeCell ref="A26:E26"/>
    <mergeCell ref="A2:E2"/>
    <mergeCell ref="C11:D11"/>
    <mergeCell ref="A23:E23"/>
    <mergeCell ref="C17:D17"/>
    <mergeCell ref="A22:E22"/>
    <mergeCell ref="A35:E35"/>
    <mergeCell ref="A20:E20"/>
    <mergeCell ref="C13:D13"/>
    <mergeCell ref="C18:D18"/>
  </mergeCells>
  <conditionalFormatting sqref="C9:C18">
    <cfRule type="expression" rank="0" priority="2" equalAverage="0" aboveAverage="0" dxfId="3" text="" percent="0" bottom="0">
      <formula>C9="VERDE"</formula>
    </cfRule>
    <cfRule type="expression" rank="0" priority="3" equalAverage="0" aboveAverage="0" dxfId="4" text="" percent="0" bottom="0">
      <formula>C9="AMARELO"</formula>
    </cfRule>
    <cfRule type="expression" rank="0" priority="4" equalAverage="0" aboveAverage="0" dxfId="6" text="" percent="0" bottom="0">
      <formula>C9="VERMELHO"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2026-09-02T02:21:06Z</dcterms:created>
  <dcterms:modified xsi:type="dcterms:W3CDTF">2026-09-02T14:22:21Z</dcterms:modified>
  <cp:revision>0</cp:revision>
</cp:coreProperties>
</file>