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ENTRADAS" sheetId="2" state="visible" r:id="rId2"/>
    <sheet name="PROJEÇÃO BASE" sheetId="3" state="visible" r:id="rId3"/>
    <sheet name="PROJEÇÃO RUIM" sheetId="4" state="visible" r:id="rId4"/>
    <sheet name="PROJEÇÃO BOA" sheetId="5" state="visible" r:id="rId5"/>
    <sheet name="O QUE ISSO DIZ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"/>
    <numFmt numFmtId="165" formatCode="0.0%"/>
  </numFmts>
  <fonts count="10">
    <font>
      <name val="Calibri"/>
      <family val="2"/>
      <color theme="1"/>
      <sz val="11"/>
      <scheme val="minor"/>
    </font>
    <font>
      <b val="1"/>
      <color rgb="001F3A5F"/>
      <sz val="16"/>
    </font>
    <font>
      <color rgb="00595959"/>
      <sz val="9"/>
    </font>
    <font>
      <b val="1"/>
      <color rgb="00FFFFFF"/>
      <sz val="10"/>
    </font>
    <font>
      <sz val="10"/>
    </font>
    <font>
      <color rgb="00808080"/>
      <sz val="9"/>
    </font>
    <font>
      <b val="1"/>
      <color rgb="00FFFFFF"/>
      <sz val="9"/>
    </font>
    <font>
      <b val="1"/>
      <color rgb="001F3A5F"/>
      <sz val="10"/>
    </font>
    <font>
      <b val="1"/>
      <color rgb="001F3A5F"/>
      <sz val="11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6CC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vertical="center" wrapText="1"/>
    </xf>
    <xf numFmtId="0" fontId="0" fillId="3" borderId="1" pivotButton="0" quotePrefix="0" xfId="0"/>
    <xf numFmtId="164" fontId="0" fillId="3" borderId="1" pivotButton="0" quotePrefix="0" xfId="0"/>
    <xf numFmtId="0" fontId="7" fillId="0" borderId="0" pivotButton="0" quotePrefix="0" xfId="0"/>
    <xf numFmtId="164" fontId="8" fillId="4" borderId="1" pivotButton="0" quotePrefix="0" xfId="0"/>
    <xf numFmtId="0" fontId="2" fillId="0" borderId="0" applyAlignment="1" pivotButton="0" quotePrefix="0" xfId="0">
      <alignment vertical="center" wrapText="1"/>
    </xf>
    <xf numFmtId="0" fontId="9" fillId="0" borderId="0" pivotButton="0" quotePrefix="0" xfId="0"/>
    <xf numFmtId="3" fontId="0" fillId="3" borderId="1" pivotButton="0" quotePrefix="0" xfId="0"/>
    <xf numFmtId="165" fontId="0" fillId="3" borderId="1" pivotButton="0" quotePrefix="0" xfId="0"/>
    <xf numFmtId="165" fontId="8" fillId="4" borderId="1" pivotButton="0" quotePrefix="0" xfId="0"/>
    <xf numFmtId="0" fontId="2" fillId="0" borderId="0" applyAlignment="1" pivotButton="0" quotePrefix="0" xfId="0">
      <alignment wrapText="1"/>
    </xf>
    <xf numFmtId="0" fontId="4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3" fontId="8" fillId="4" borderId="1" pivotButton="0" quotePrefix="0" xfId="0"/>
    <xf numFmtId="164" fontId="0" fillId="4" borderId="1" pivotButton="0" quotePrefix="0" xfId="0"/>
    <xf numFmtId="3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Quanto custa começar (Ferramenta 2)</t>
        </is>
      </c>
    </row>
    <row r="2">
      <c r="A2" s="2" t="inlineStr">
        <is>
          <t>Criar uma empresa do zero · para quem ainda não abriu a empresa</t>
        </is>
      </c>
    </row>
    <row r="4">
      <c r="A4" s="3" t="inlineStr">
        <is>
          <t>O que esta planilha responde</t>
        </is>
      </c>
    </row>
    <row r="6">
      <c r="A6" s="4" t="inlineStr">
        <is>
          <t>1. Quanto você precisa gastar antes de abrir a porta.</t>
        </is>
      </c>
    </row>
    <row r="7">
      <c r="A7" s="4" t="inlineStr">
        <is>
          <t>2. Quanto sai todo mês, venda ou não venda.</t>
        </is>
      </c>
    </row>
    <row r="8">
      <c r="A8" s="4" t="inlineStr">
        <is>
          <t>3. Quanto some da venda antes de o dinheiro chegar na conta.</t>
        </is>
      </c>
    </row>
    <row r="9">
      <c r="A9" s="4" t="inlineStr">
        <is>
          <t>4. O mês em que o caixa vira positivo e o fundo do poço, que é o dinheiro que precisa estar na mão.</t>
        </is>
      </c>
    </row>
    <row r="11">
      <c r="A11" s="3" t="inlineStr">
        <is>
          <t>Como preencher (30 a 45 minutos)</t>
        </is>
      </c>
    </row>
    <row r="13">
      <c r="A13" s="4" t="inlineStr">
        <is>
          <t>ENTRADAS: preencha as células amarelas. Toda taxa e todo prazo estão no seu contrato ou com o seu contador: não use o número do vizinho.</t>
        </is>
      </c>
    </row>
    <row r="14">
      <c r="A14" s="4" t="inlineStr">
        <is>
          <t>PROJEÇÃO: não mexa. Ela recalcula sozinha e mostra 24 meses.</t>
        </is>
      </c>
    </row>
    <row r="15">
      <c r="A15" s="4" t="inlineStr">
        <is>
          <t>CENÁRIOS: o pessimista já vem com a regra pronta (volume 30% menor e inadimplência dobrada).</t>
        </is>
      </c>
    </row>
    <row r="16">
      <c r="A16" s="4" t="inlineStr">
        <is>
          <t>Leia o fundo do poço antes de qualquer outra coisa. É o número que decide se dá para começar.</t>
        </is>
      </c>
    </row>
    <row r="18">
      <c r="A18" s="3" t="inlineStr">
        <is>
          <t>As três regras desta planilha</t>
        </is>
      </c>
    </row>
    <row r="20">
      <c r="A20" s="4" t="inlineStr">
        <is>
          <t>1. Só as células AMARELAS são suas. As cinzas são conta e se viram sozinhas.</t>
        </is>
      </c>
    </row>
    <row r="21">
      <c r="A21" s="4" t="inlineStr">
        <is>
          <t>2. Estimativa honesta com a premissa escrita vale mais que número bonito sem lastro.</t>
        </is>
      </c>
    </row>
    <row r="22">
      <c r="A22" s="4" t="inlineStr">
        <is>
          <t>3. Se a sua resposta serve para qualquer negócio, ela não serve para o seu.</t>
        </is>
      </c>
    </row>
    <row r="24">
      <c r="A24" s="5" t="inlineStr">
        <is>
          <t>Nenhum número de mercado vem preenchido aqui de propósito: taxa, alíquota, comissão e salário mudam por setor, estado e mês. Anote ao lado de cada valor de onde ele veio e a data em que você consultou.</t>
        </is>
      </c>
    </row>
    <row r="26">
      <c r="A26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62" customWidth="1" min="3" max="3"/>
  </cols>
  <sheetData>
    <row r="1">
      <c r="A1" s="1" t="inlineStr">
        <is>
          <t>As entradas</t>
        </is>
      </c>
    </row>
    <row r="2">
      <c r="A2" s="2" t="inlineStr">
        <is>
          <t>Só as amarelas. Cada dica diz onde achar o número, nunca quanto ele é.</t>
        </is>
      </c>
    </row>
    <row r="4">
      <c r="A4" s="3" t="inlineStr">
        <is>
          <t>O que você compra antes de abrir</t>
        </is>
      </c>
    </row>
    <row r="5">
      <c r="A5" s="7" t="inlineStr">
        <is>
          <t>Item</t>
        </is>
      </c>
      <c r="B5" s="7" t="inlineStr">
        <is>
          <t>Valor (R$)</t>
        </is>
      </c>
      <c r="C5" s="7" t="inlineStr">
        <is>
          <t>De onde veio o número</t>
        </is>
      </c>
    </row>
    <row r="6">
      <c r="A6" s="8" t="n"/>
      <c r="B6" s="9" t="n"/>
      <c r="C6" s="8" t="n"/>
    </row>
    <row r="7">
      <c r="A7" s="8" t="n"/>
      <c r="B7" s="9" t="n"/>
      <c r="C7" s="8" t="n"/>
    </row>
    <row r="8">
      <c r="A8" s="8" t="n"/>
      <c r="B8" s="9" t="n"/>
      <c r="C8" s="8" t="n"/>
    </row>
    <row r="9">
      <c r="A9" s="8" t="n"/>
      <c r="B9" s="9" t="n"/>
      <c r="C9" s="8" t="n"/>
    </row>
    <row r="10">
      <c r="A10" s="8" t="n"/>
      <c r="B10" s="9" t="n"/>
      <c r="C10" s="8" t="n"/>
    </row>
    <row r="11">
      <c r="A11" s="8" t="n"/>
      <c r="B11" s="9" t="n"/>
      <c r="C11" s="8" t="n"/>
    </row>
    <row r="12">
      <c r="A12" s="8" t="n"/>
      <c r="B12" s="9" t="n"/>
      <c r="C12" s="8" t="n"/>
    </row>
    <row r="13">
      <c r="A13" s="8" t="n"/>
      <c r="B13" s="9" t="n"/>
      <c r="C13" s="8" t="n"/>
    </row>
    <row r="14">
      <c r="A14" s="8" t="n"/>
      <c r="B14" s="9" t="n"/>
      <c r="C14" s="8" t="n"/>
    </row>
    <row r="15">
      <c r="A15" s="8" t="n"/>
      <c r="B15" s="9" t="n"/>
      <c r="C15" s="8" t="n"/>
    </row>
    <row r="16">
      <c r="A16" s="10" t="inlineStr">
        <is>
          <t>Investimento inicial</t>
        </is>
      </c>
      <c r="B16" s="11">
        <f>SUM(B6:B15)</f>
        <v/>
      </c>
      <c r="C16" s="12" t="inlineStr">
        <is>
          <t>Tudo que sai do bolso antes do primeiro real entrar.</t>
        </is>
      </c>
    </row>
    <row r="18">
      <c r="A18" s="3" t="inlineStr">
        <is>
          <t>O que sai todo mês, venda ou não</t>
        </is>
      </c>
    </row>
    <row r="19">
      <c r="A19" s="13" t="inlineStr">
        <is>
          <t>Custo fixo por mês (R$)</t>
        </is>
      </c>
      <c r="B19" s="9" t="n"/>
      <c r="C19" s="12" t="inlineStr">
        <is>
          <t>Aluguel, contador, software, internet, salários com encargos. O custo real de um funcionário é bem maior que o salário: quem fecha esse número é o seu contador.</t>
        </is>
      </c>
    </row>
    <row r="21">
      <c r="A21" s="3" t="inlineStr">
        <is>
          <t>O que entra</t>
        </is>
      </c>
    </row>
    <row r="22">
      <c r="A22" s="13" t="inlineStr">
        <is>
          <t>Preço por venda (R$)</t>
        </is>
      </c>
      <c r="B22" s="9" t="n"/>
      <c r="C22" s="12" t="inlineStr">
        <is>
          <t>O que o cliente paga, sem desconto.</t>
        </is>
      </c>
    </row>
    <row r="23">
      <c r="A23" s="13" t="inlineStr">
        <is>
          <t>Vendas no primeiro mês</t>
        </is>
      </c>
      <c r="B23" s="14" t="n"/>
      <c r="C23" s="12" t="inlineStr">
        <is>
          <t>Estimativa honesta, não a meta.</t>
        </is>
      </c>
    </row>
    <row r="24">
      <c r="A24" s="13" t="inlineStr">
        <is>
          <t>Crescimento por mês (%)</t>
        </is>
      </c>
      <c r="B24" s="15" t="n"/>
      <c r="C24" s="12" t="inlineStr">
        <is>
          <t>Quanto o volume cresce a cada mês. 5% ao mês já é bastante para quem está começando.</t>
        </is>
      </c>
    </row>
    <row r="26">
      <c r="A26" s="3" t="inlineStr">
        <is>
          <t>O que some da venda antes de virar caixa</t>
        </is>
      </c>
    </row>
    <row r="27">
      <c r="A27" s="13" t="inlineStr">
        <is>
          <t>Imposto sobre a venda (%)</t>
        </is>
      </c>
      <c r="B27" s="15" t="n"/>
      <c r="C27" s="12" t="inlineStr">
        <is>
          <t>Pergunte ao contador: depende do regime, do CNAE e do estado.</t>
        </is>
      </c>
    </row>
    <row r="28">
      <c r="A28" s="13" t="inlineStr">
        <is>
          <t>Maquininha, marketplace e aplicativo (%)</t>
        </is>
      </c>
      <c r="B28" s="15" t="n"/>
      <c r="C28" s="12" t="inlineStr">
        <is>
          <t>Está no contrato da maquininha e na página de tarifas de cada plataforma. Débito, crédito e parcelado têm taxas diferentes.</t>
        </is>
      </c>
    </row>
    <row r="29">
      <c r="A29" s="13" t="inlineStr">
        <is>
          <t>Mercadoria e matéria prima (%)</t>
        </is>
      </c>
      <c r="B29" s="15" t="n"/>
      <c r="C29" s="12" t="inlineStr">
        <is>
          <t>O que você compra para cada venda. Serviço puro: zero.</t>
        </is>
      </c>
    </row>
    <row r="30">
      <c r="A30" s="13" t="inlineStr">
        <is>
          <t>Frete (%)</t>
        </is>
      </c>
      <c r="B30" s="15" t="n"/>
      <c r="C30" s="12" t="inlineStr">
        <is>
          <t>Simule o envio de verdade, do seu CEP ao CEP de um cliente típico, com a caixa e o peso reais.</t>
        </is>
      </c>
    </row>
    <row r="32">
      <c r="A32" s="10" t="inlineStr">
        <is>
          <t>Total dos pedágios</t>
        </is>
      </c>
      <c r="B32" s="16">
        <f>B27+B28+B29+B30</f>
        <v/>
      </c>
      <c r="C32" s="12" t="inlineStr">
        <is>
          <t>De cada R$ 100 vendidos, é o que some antes de pagar qualquer conta fixa.</t>
        </is>
      </c>
    </row>
    <row r="33">
      <c r="A33" s="10" t="inlineStr">
        <is>
          <t>Margem de contribuição</t>
        </is>
      </c>
      <c r="B33" s="16">
        <f>1-B32</f>
        <v/>
      </c>
      <c r="C33" s="12" t="inlineStr">
        <is>
          <t>O que sobra de cada venda para pagar o custo fixo. Se der zero ou menos, nenhum volume salva: o problema é preço ou custo variável.</t>
        </is>
      </c>
    </row>
    <row r="35">
      <c r="A35" s="3" t="inlineStr">
        <is>
          <t>O descasamento, que é onde a empresa quebra</t>
        </is>
      </c>
    </row>
    <row r="36">
      <c r="A36" s="13" t="inlineStr">
        <is>
          <t>Dias até o dinheiro cair</t>
        </is>
      </c>
      <c r="B36" s="14" t="n"/>
      <c r="C36" s="12" t="inlineStr">
        <is>
          <t>Cartão parcelado e boleto a prazo alongam isso. Está no seu contrato.</t>
        </is>
      </c>
    </row>
    <row r="37">
      <c r="A37" s="13" t="inlineStr">
        <is>
          <t>Dias que o fornecedor te dá</t>
        </is>
      </c>
      <c r="B37" s="14" t="n"/>
      <c r="C37" s="12" t="inlineStr">
        <is>
          <t>Se for à vista, ponha zero.</t>
        </is>
      </c>
    </row>
    <row r="38">
      <c r="A38" s="13" t="inlineStr">
        <is>
          <t>Inadimplência (%)</t>
        </is>
      </c>
      <c r="B38" s="15" t="n"/>
      <c r="C38" s="12" t="inlineStr">
        <is>
          <t>A parte que você vende e nunca recebe.</t>
        </is>
      </c>
    </row>
    <row r="39">
      <c r="A39" s="13" t="inlineStr">
        <is>
          <t>Dinheiro que você tem hoje (R$)</t>
        </is>
      </c>
      <c r="B39" s="9" t="n"/>
      <c r="C39" s="12" t="inlineStr">
        <is>
          <t>O que já está separado para este negócio.</t>
        </is>
      </c>
    </row>
    <row r="41">
      <c r="A41" s="3" t="inlineStr">
        <is>
          <t>Cenários</t>
        </is>
      </c>
    </row>
    <row r="42">
      <c r="A42" s="13" t="inlineStr">
        <is>
          <t>No cenário bom, o volume é maior em (%)</t>
        </is>
      </c>
      <c r="B42" s="15" t="n"/>
      <c r="C42" s="12" t="inlineStr">
        <is>
          <t>Quanto você venderia a mais se tudo desse certo.</t>
        </is>
      </c>
    </row>
    <row r="44">
      <c r="A44" s="17" t="inlineStr">
        <is>
          <t>O cenário ruim tem regra fixa e não se mexe: volume 30% menor e inadimplência dobrada. É a mesma regra do cenário pessimista da ferramenta na tela, para os dois números baterem.</t>
        </is>
      </c>
    </row>
    <row r="46">
      <c r="A46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8" customWidth="1" min="8" max="8"/>
  </cols>
  <sheetData>
    <row r="1">
      <c r="A1" s="1" t="inlineStr">
        <is>
          <t>Projeção Base</t>
        </is>
      </c>
    </row>
    <row r="2">
      <c r="A2" s="2" t="inlineStr">
        <is>
          <t>Os seus números, sem ajuste. Não mexa: tudo aqui é fórmula.</t>
        </is>
      </c>
    </row>
    <row r="4">
      <c r="A4" s="7" t="inlineStr">
        <is>
          <t>Mês</t>
        </is>
      </c>
      <c r="B4" s="7" t="inlineStr">
        <is>
          <t>Vendas</t>
        </is>
      </c>
      <c r="C4" s="7" t="inlineStr">
        <is>
          <t>Receita bruta</t>
        </is>
      </c>
      <c r="D4" s="7" t="inlineStr">
        <is>
          <t>Recebido no mês</t>
        </is>
      </c>
      <c r="E4" s="7" t="inlineStr">
        <is>
          <t>Custo variável</t>
        </is>
      </c>
      <c r="F4" s="7" t="inlineStr">
        <is>
          <t>Pago no mês</t>
        </is>
      </c>
      <c r="G4" s="7" t="inlineStr">
        <is>
          <t>Custo fixo</t>
        </is>
      </c>
      <c r="H4" s="7" t="inlineStr">
        <is>
          <t>Caixa acumulado</t>
        </is>
      </c>
    </row>
    <row r="5">
      <c r="A5" s="18" t="n">
        <v>1</v>
      </c>
      <c r="B5" s="19">
        <f>IFERROR(ENTRADAS!B23*1*(1+ENTRADAS!B24)^(A5-1),0)</f>
        <v/>
      </c>
      <c r="C5" s="20">
        <f>IFERROR(B5*ENTRADAS!B22*(1-ENTRADAS!B38*1),0)</f>
        <v/>
      </c>
      <c r="D5" s="20">
        <f>IFERROR(IF(A5-MIN(12,MAX(0,ROUND(ENTRADAS!B36/30,0)))&lt;1,0,INDEX($C$5:$C$28,A5-MIN(12,MAX(0,ROUND(ENTRADAS!B36/30,0))))),0)</f>
        <v/>
      </c>
      <c r="E5" s="20">
        <f>IFERROR(B5*ENTRADAS!B22*ENTRADAS!B32,0)</f>
        <v/>
      </c>
      <c r="F5" s="20">
        <f>IFERROR(IF(A5-MIN(12,MAX(0,ROUND(ENTRADAS!B37/30,0)))&lt;1,0,INDEX($E$5:$E$28,A5-MIN(12,MAX(0,ROUND(ENTRADAS!B37/30,0))))),0)</f>
        <v/>
      </c>
      <c r="G5" s="20">
        <f>IFERROR(ENTRADAS!B19,0)</f>
        <v/>
      </c>
      <c r="H5" s="20">
        <f>IFERROR(-ENTRADAS!B16+D5-F5-G5,0)</f>
        <v/>
      </c>
    </row>
    <row r="6">
      <c r="A6" s="18" t="n">
        <v>2</v>
      </c>
      <c r="B6" s="19">
        <f>IFERROR(ENTRADAS!B23*1*(1+ENTRADAS!B24)^(A6-1),0)</f>
        <v/>
      </c>
      <c r="C6" s="20">
        <f>IFERROR(B6*ENTRADAS!B22*(1-ENTRADAS!B38*1),0)</f>
        <v/>
      </c>
      <c r="D6" s="20">
        <f>IFERROR(IF(A6-MIN(12,MAX(0,ROUND(ENTRADAS!B36/30,0)))&lt;1,0,INDEX($C$5:$C$28,A6-MIN(12,MAX(0,ROUND(ENTRADAS!B36/30,0))))),0)</f>
        <v/>
      </c>
      <c r="E6" s="20">
        <f>IFERROR(B6*ENTRADAS!B22*ENTRADAS!B32,0)</f>
        <v/>
      </c>
      <c r="F6" s="20">
        <f>IFERROR(IF(A6-MIN(12,MAX(0,ROUND(ENTRADAS!B37/30,0)))&lt;1,0,INDEX($E$5:$E$28,A6-MIN(12,MAX(0,ROUND(ENTRADAS!B37/30,0))))),0)</f>
        <v/>
      </c>
      <c r="G6" s="20">
        <f>IFERROR(ENTRADAS!B19,0)</f>
        <v/>
      </c>
      <c r="H6" s="20">
        <f>IFERROR(H5+D6-F6-G6,0)</f>
        <v/>
      </c>
    </row>
    <row r="7">
      <c r="A7" s="18" t="n">
        <v>3</v>
      </c>
      <c r="B7" s="19">
        <f>IFERROR(ENTRADAS!B23*1*(1+ENTRADAS!B24)^(A7-1),0)</f>
        <v/>
      </c>
      <c r="C7" s="20">
        <f>IFERROR(B7*ENTRADAS!B22*(1-ENTRADAS!B38*1),0)</f>
        <v/>
      </c>
      <c r="D7" s="20">
        <f>IFERROR(IF(A7-MIN(12,MAX(0,ROUND(ENTRADAS!B36/30,0)))&lt;1,0,INDEX($C$5:$C$28,A7-MIN(12,MAX(0,ROUND(ENTRADAS!B36/30,0))))),0)</f>
        <v/>
      </c>
      <c r="E7" s="20">
        <f>IFERROR(B7*ENTRADAS!B22*ENTRADAS!B32,0)</f>
        <v/>
      </c>
      <c r="F7" s="20">
        <f>IFERROR(IF(A7-MIN(12,MAX(0,ROUND(ENTRADAS!B37/30,0)))&lt;1,0,INDEX($E$5:$E$28,A7-MIN(12,MAX(0,ROUND(ENTRADAS!B37/30,0))))),0)</f>
        <v/>
      </c>
      <c r="G7" s="20">
        <f>IFERROR(ENTRADAS!B19,0)</f>
        <v/>
      </c>
      <c r="H7" s="20">
        <f>IFERROR(H6+D7-F7-G7,0)</f>
        <v/>
      </c>
    </row>
    <row r="8">
      <c r="A8" s="18" t="n">
        <v>4</v>
      </c>
      <c r="B8" s="19">
        <f>IFERROR(ENTRADAS!B23*1*(1+ENTRADAS!B24)^(A8-1),0)</f>
        <v/>
      </c>
      <c r="C8" s="20">
        <f>IFERROR(B8*ENTRADAS!B22*(1-ENTRADAS!B38*1),0)</f>
        <v/>
      </c>
      <c r="D8" s="20">
        <f>IFERROR(IF(A8-MIN(12,MAX(0,ROUND(ENTRADAS!B36/30,0)))&lt;1,0,INDEX($C$5:$C$28,A8-MIN(12,MAX(0,ROUND(ENTRADAS!B36/30,0))))),0)</f>
        <v/>
      </c>
      <c r="E8" s="20">
        <f>IFERROR(B8*ENTRADAS!B22*ENTRADAS!B32,0)</f>
        <v/>
      </c>
      <c r="F8" s="20">
        <f>IFERROR(IF(A8-MIN(12,MAX(0,ROUND(ENTRADAS!B37/30,0)))&lt;1,0,INDEX($E$5:$E$28,A8-MIN(12,MAX(0,ROUND(ENTRADAS!B37/30,0))))),0)</f>
        <v/>
      </c>
      <c r="G8" s="20">
        <f>IFERROR(ENTRADAS!B19,0)</f>
        <v/>
      </c>
      <c r="H8" s="20">
        <f>IFERROR(H7+D8-F8-G8,0)</f>
        <v/>
      </c>
    </row>
    <row r="9">
      <c r="A9" s="18" t="n">
        <v>5</v>
      </c>
      <c r="B9" s="19">
        <f>IFERROR(ENTRADAS!B23*1*(1+ENTRADAS!B24)^(A9-1),0)</f>
        <v/>
      </c>
      <c r="C9" s="20">
        <f>IFERROR(B9*ENTRADAS!B22*(1-ENTRADAS!B38*1),0)</f>
        <v/>
      </c>
      <c r="D9" s="20">
        <f>IFERROR(IF(A9-MIN(12,MAX(0,ROUND(ENTRADAS!B36/30,0)))&lt;1,0,INDEX($C$5:$C$28,A9-MIN(12,MAX(0,ROUND(ENTRADAS!B36/30,0))))),0)</f>
        <v/>
      </c>
      <c r="E9" s="20">
        <f>IFERROR(B9*ENTRADAS!B22*ENTRADAS!B32,0)</f>
        <v/>
      </c>
      <c r="F9" s="20">
        <f>IFERROR(IF(A9-MIN(12,MAX(0,ROUND(ENTRADAS!B37/30,0)))&lt;1,0,INDEX($E$5:$E$28,A9-MIN(12,MAX(0,ROUND(ENTRADAS!B37/30,0))))),0)</f>
        <v/>
      </c>
      <c r="G9" s="20">
        <f>IFERROR(ENTRADAS!B19,0)</f>
        <v/>
      </c>
      <c r="H9" s="20">
        <f>IFERROR(H8+D9-F9-G9,0)</f>
        <v/>
      </c>
    </row>
    <row r="10">
      <c r="A10" s="18" t="n">
        <v>6</v>
      </c>
      <c r="B10" s="19">
        <f>IFERROR(ENTRADAS!B23*1*(1+ENTRADAS!B24)^(A10-1),0)</f>
        <v/>
      </c>
      <c r="C10" s="20">
        <f>IFERROR(B10*ENTRADAS!B22*(1-ENTRADAS!B38*1),0)</f>
        <v/>
      </c>
      <c r="D10" s="20">
        <f>IFERROR(IF(A10-MIN(12,MAX(0,ROUND(ENTRADAS!B36/30,0)))&lt;1,0,INDEX($C$5:$C$28,A10-MIN(12,MAX(0,ROUND(ENTRADAS!B36/30,0))))),0)</f>
        <v/>
      </c>
      <c r="E10" s="20">
        <f>IFERROR(B10*ENTRADAS!B22*ENTRADAS!B32,0)</f>
        <v/>
      </c>
      <c r="F10" s="20">
        <f>IFERROR(IF(A10-MIN(12,MAX(0,ROUND(ENTRADAS!B37/30,0)))&lt;1,0,INDEX($E$5:$E$28,A10-MIN(12,MAX(0,ROUND(ENTRADAS!B37/30,0))))),0)</f>
        <v/>
      </c>
      <c r="G10" s="20">
        <f>IFERROR(ENTRADAS!B19,0)</f>
        <v/>
      </c>
      <c r="H10" s="20">
        <f>IFERROR(H9+D10-F10-G10,0)</f>
        <v/>
      </c>
    </row>
    <row r="11">
      <c r="A11" s="18" t="n">
        <v>7</v>
      </c>
      <c r="B11" s="19">
        <f>IFERROR(ENTRADAS!B23*1*(1+ENTRADAS!B24)^(A11-1),0)</f>
        <v/>
      </c>
      <c r="C11" s="20">
        <f>IFERROR(B11*ENTRADAS!B22*(1-ENTRADAS!B38*1),0)</f>
        <v/>
      </c>
      <c r="D11" s="20">
        <f>IFERROR(IF(A11-MIN(12,MAX(0,ROUND(ENTRADAS!B36/30,0)))&lt;1,0,INDEX($C$5:$C$28,A11-MIN(12,MAX(0,ROUND(ENTRADAS!B36/30,0))))),0)</f>
        <v/>
      </c>
      <c r="E11" s="20">
        <f>IFERROR(B11*ENTRADAS!B22*ENTRADAS!B32,0)</f>
        <v/>
      </c>
      <c r="F11" s="20">
        <f>IFERROR(IF(A11-MIN(12,MAX(0,ROUND(ENTRADAS!B37/30,0)))&lt;1,0,INDEX($E$5:$E$28,A11-MIN(12,MAX(0,ROUND(ENTRADAS!B37/30,0))))),0)</f>
        <v/>
      </c>
      <c r="G11" s="20">
        <f>IFERROR(ENTRADAS!B19,0)</f>
        <v/>
      </c>
      <c r="H11" s="20">
        <f>IFERROR(H10+D11-F11-G11,0)</f>
        <v/>
      </c>
    </row>
    <row r="12">
      <c r="A12" s="18" t="n">
        <v>8</v>
      </c>
      <c r="B12" s="19">
        <f>IFERROR(ENTRADAS!B23*1*(1+ENTRADAS!B24)^(A12-1),0)</f>
        <v/>
      </c>
      <c r="C12" s="20">
        <f>IFERROR(B12*ENTRADAS!B22*(1-ENTRADAS!B38*1),0)</f>
        <v/>
      </c>
      <c r="D12" s="20">
        <f>IFERROR(IF(A12-MIN(12,MAX(0,ROUND(ENTRADAS!B36/30,0)))&lt;1,0,INDEX($C$5:$C$28,A12-MIN(12,MAX(0,ROUND(ENTRADAS!B36/30,0))))),0)</f>
        <v/>
      </c>
      <c r="E12" s="20">
        <f>IFERROR(B12*ENTRADAS!B22*ENTRADAS!B32,0)</f>
        <v/>
      </c>
      <c r="F12" s="20">
        <f>IFERROR(IF(A12-MIN(12,MAX(0,ROUND(ENTRADAS!B37/30,0)))&lt;1,0,INDEX($E$5:$E$28,A12-MIN(12,MAX(0,ROUND(ENTRADAS!B37/30,0))))),0)</f>
        <v/>
      </c>
      <c r="G12" s="20">
        <f>IFERROR(ENTRADAS!B19,0)</f>
        <v/>
      </c>
      <c r="H12" s="20">
        <f>IFERROR(H11+D12-F12-G12,0)</f>
        <v/>
      </c>
    </row>
    <row r="13">
      <c r="A13" s="18" t="n">
        <v>9</v>
      </c>
      <c r="B13" s="19">
        <f>IFERROR(ENTRADAS!B23*1*(1+ENTRADAS!B24)^(A13-1),0)</f>
        <v/>
      </c>
      <c r="C13" s="20">
        <f>IFERROR(B13*ENTRADAS!B22*(1-ENTRADAS!B38*1),0)</f>
        <v/>
      </c>
      <c r="D13" s="20">
        <f>IFERROR(IF(A13-MIN(12,MAX(0,ROUND(ENTRADAS!B36/30,0)))&lt;1,0,INDEX($C$5:$C$28,A13-MIN(12,MAX(0,ROUND(ENTRADAS!B36/30,0))))),0)</f>
        <v/>
      </c>
      <c r="E13" s="20">
        <f>IFERROR(B13*ENTRADAS!B22*ENTRADAS!B32,0)</f>
        <v/>
      </c>
      <c r="F13" s="20">
        <f>IFERROR(IF(A13-MIN(12,MAX(0,ROUND(ENTRADAS!B37/30,0)))&lt;1,0,INDEX($E$5:$E$28,A13-MIN(12,MAX(0,ROUND(ENTRADAS!B37/30,0))))),0)</f>
        <v/>
      </c>
      <c r="G13" s="20">
        <f>IFERROR(ENTRADAS!B19,0)</f>
        <v/>
      </c>
      <c r="H13" s="20">
        <f>IFERROR(H12+D13-F13-G13,0)</f>
        <v/>
      </c>
    </row>
    <row r="14">
      <c r="A14" s="18" t="n">
        <v>10</v>
      </c>
      <c r="B14" s="19">
        <f>IFERROR(ENTRADAS!B23*1*(1+ENTRADAS!B24)^(A14-1),0)</f>
        <v/>
      </c>
      <c r="C14" s="20">
        <f>IFERROR(B14*ENTRADAS!B22*(1-ENTRADAS!B38*1),0)</f>
        <v/>
      </c>
      <c r="D14" s="20">
        <f>IFERROR(IF(A14-MIN(12,MAX(0,ROUND(ENTRADAS!B36/30,0)))&lt;1,0,INDEX($C$5:$C$28,A14-MIN(12,MAX(0,ROUND(ENTRADAS!B36/30,0))))),0)</f>
        <v/>
      </c>
      <c r="E14" s="20">
        <f>IFERROR(B14*ENTRADAS!B22*ENTRADAS!B32,0)</f>
        <v/>
      </c>
      <c r="F14" s="20">
        <f>IFERROR(IF(A14-MIN(12,MAX(0,ROUND(ENTRADAS!B37/30,0)))&lt;1,0,INDEX($E$5:$E$28,A14-MIN(12,MAX(0,ROUND(ENTRADAS!B37/30,0))))),0)</f>
        <v/>
      </c>
      <c r="G14" s="20">
        <f>IFERROR(ENTRADAS!B19,0)</f>
        <v/>
      </c>
      <c r="H14" s="20">
        <f>IFERROR(H13+D14-F14-G14,0)</f>
        <v/>
      </c>
    </row>
    <row r="15">
      <c r="A15" s="18" t="n">
        <v>11</v>
      </c>
      <c r="B15" s="19">
        <f>IFERROR(ENTRADAS!B23*1*(1+ENTRADAS!B24)^(A15-1),0)</f>
        <v/>
      </c>
      <c r="C15" s="20">
        <f>IFERROR(B15*ENTRADAS!B22*(1-ENTRADAS!B38*1),0)</f>
        <v/>
      </c>
      <c r="D15" s="20">
        <f>IFERROR(IF(A15-MIN(12,MAX(0,ROUND(ENTRADAS!B36/30,0)))&lt;1,0,INDEX($C$5:$C$28,A15-MIN(12,MAX(0,ROUND(ENTRADAS!B36/30,0))))),0)</f>
        <v/>
      </c>
      <c r="E15" s="20">
        <f>IFERROR(B15*ENTRADAS!B22*ENTRADAS!B32,0)</f>
        <v/>
      </c>
      <c r="F15" s="20">
        <f>IFERROR(IF(A15-MIN(12,MAX(0,ROUND(ENTRADAS!B37/30,0)))&lt;1,0,INDEX($E$5:$E$28,A15-MIN(12,MAX(0,ROUND(ENTRADAS!B37/30,0))))),0)</f>
        <v/>
      </c>
      <c r="G15" s="20">
        <f>IFERROR(ENTRADAS!B19,0)</f>
        <v/>
      </c>
      <c r="H15" s="20">
        <f>IFERROR(H14+D15-F15-G15,0)</f>
        <v/>
      </c>
    </row>
    <row r="16">
      <c r="A16" s="18" t="n">
        <v>12</v>
      </c>
      <c r="B16" s="19">
        <f>IFERROR(ENTRADAS!B23*1*(1+ENTRADAS!B24)^(A16-1),0)</f>
        <v/>
      </c>
      <c r="C16" s="20">
        <f>IFERROR(B16*ENTRADAS!B22*(1-ENTRADAS!B38*1),0)</f>
        <v/>
      </c>
      <c r="D16" s="20">
        <f>IFERROR(IF(A16-MIN(12,MAX(0,ROUND(ENTRADAS!B36/30,0)))&lt;1,0,INDEX($C$5:$C$28,A16-MIN(12,MAX(0,ROUND(ENTRADAS!B36/30,0))))),0)</f>
        <v/>
      </c>
      <c r="E16" s="20">
        <f>IFERROR(B16*ENTRADAS!B22*ENTRADAS!B32,0)</f>
        <v/>
      </c>
      <c r="F16" s="20">
        <f>IFERROR(IF(A16-MIN(12,MAX(0,ROUND(ENTRADAS!B37/30,0)))&lt;1,0,INDEX($E$5:$E$28,A16-MIN(12,MAX(0,ROUND(ENTRADAS!B37/30,0))))),0)</f>
        <v/>
      </c>
      <c r="G16" s="20">
        <f>IFERROR(ENTRADAS!B19,0)</f>
        <v/>
      </c>
      <c r="H16" s="20">
        <f>IFERROR(H15+D16-F16-G16,0)</f>
        <v/>
      </c>
    </row>
    <row r="17">
      <c r="A17" s="18" t="n">
        <v>13</v>
      </c>
      <c r="B17" s="19">
        <f>IFERROR(ENTRADAS!B23*1*(1+ENTRADAS!B24)^(A17-1),0)</f>
        <v/>
      </c>
      <c r="C17" s="20">
        <f>IFERROR(B17*ENTRADAS!B22*(1-ENTRADAS!B38*1),0)</f>
        <v/>
      </c>
      <c r="D17" s="20">
        <f>IFERROR(IF(A17-MIN(12,MAX(0,ROUND(ENTRADAS!B36/30,0)))&lt;1,0,INDEX($C$5:$C$28,A17-MIN(12,MAX(0,ROUND(ENTRADAS!B36/30,0))))),0)</f>
        <v/>
      </c>
      <c r="E17" s="20">
        <f>IFERROR(B17*ENTRADAS!B22*ENTRADAS!B32,0)</f>
        <v/>
      </c>
      <c r="F17" s="20">
        <f>IFERROR(IF(A17-MIN(12,MAX(0,ROUND(ENTRADAS!B37/30,0)))&lt;1,0,INDEX($E$5:$E$28,A17-MIN(12,MAX(0,ROUND(ENTRADAS!B37/30,0))))),0)</f>
        <v/>
      </c>
      <c r="G17" s="20">
        <f>IFERROR(ENTRADAS!B19,0)</f>
        <v/>
      </c>
      <c r="H17" s="20">
        <f>IFERROR(H16+D17-F17-G17,0)</f>
        <v/>
      </c>
    </row>
    <row r="18">
      <c r="A18" s="18" t="n">
        <v>14</v>
      </c>
      <c r="B18" s="19">
        <f>IFERROR(ENTRADAS!B23*1*(1+ENTRADAS!B24)^(A18-1),0)</f>
        <v/>
      </c>
      <c r="C18" s="20">
        <f>IFERROR(B18*ENTRADAS!B22*(1-ENTRADAS!B38*1),0)</f>
        <v/>
      </c>
      <c r="D18" s="20">
        <f>IFERROR(IF(A18-MIN(12,MAX(0,ROUND(ENTRADAS!B36/30,0)))&lt;1,0,INDEX($C$5:$C$28,A18-MIN(12,MAX(0,ROUND(ENTRADAS!B36/30,0))))),0)</f>
        <v/>
      </c>
      <c r="E18" s="20">
        <f>IFERROR(B18*ENTRADAS!B22*ENTRADAS!B32,0)</f>
        <v/>
      </c>
      <c r="F18" s="20">
        <f>IFERROR(IF(A18-MIN(12,MAX(0,ROUND(ENTRADAS!B37/30,0)))&lt;1,0,INDEX($E$5:$E$28,A18-MIN(12,MAX(0,ROUND(ENTRADAS!B37/30,0))))),0)</f>
        <v/>
      </c>
      <c r="G18" s="20">
        <f>IFERROR(ENTRADAS!B19,0)</f>
        <v/>
      </c>
      <c r="H18" s="20">
        <f>IFERROR(H17+D18-F18-G18,0)</f>
        <v/>
      </c>
    </row>
    <row r="19">
      <c r="A19" s="18" t="n">
        <v>15</v>
      </c>
      <c r="B19" s="19">
        <f>IFERROR(ENTRADAS!B23*1*(1+ENTRADAS!B24)^(A19-1),0)</f>
        <v/>
      </c>
      <c r="C19" s="20">
        <f>IFERROR(B19*ENTRADAS!B22*(1-ENTRADAS!B38*1),0)</f>
        <v/>
      </c>
      <c r="D19" s="20">
        <f>IFERROR(IF(A19-MIN(12,MAX(0,ROUND(ENTRADAS!B36/30,0)))&lt;1,0,INDEX($C$5:$C$28,A19-MIN(12,MAX(0,ROUND(ENTRADAS!B36/30,0))))),0)</f>
        <v/>
      </c>
      <c r="E19" s="20">
        <f>IFERROR(B19*ENTRADAS!B22*ENTRADAS!B32,0)</f>
        <v/>
      </c>
      <c r="F19" s="20">
        <f>IFERROR(IF(A19-MIN(12,MAX(0,ROUND(ENTRADAS!B37/30,0)))&lt;1,0,INDEX($E$5:$E$28,A19-MIN(12,MAX(0,ROUND(ENTRADAS!B37/30,0))))),0)</f>
        <v/>
      </c>
      <c r="G19" s="20">
        <f>IFERROR(ENTRADAS!B19,0)</f>
        <v/>
      </c>
      <c r="H19" s="20">
        <f>IFERROR(H18+D19-F19-G19,0)</f>
        <v/>
      </c>
    </row>
    <row r="20">
      <c r="A20" s="18" t="n">
        <v>16</v>
      </c>
      <c r="B20" s="19">
        <f>IFERROR(ENTRADAS!B23*1*(1+ENTRADAS!B24)^(A20-1),0)</f>
        <v/>
      </c>
      <c r="C20" s="20">
        <f>IFERROR(B20*ENTRADAS!B22*(1-ENTRADAS!B38*1),0)</f>
        <v/>
      </c>
      <c r="D20" s="20">
        <f>IFERROR(IF(A20-MIN(12,MAX(0,ROUND(ENTRADAS!B36/30,0)))&lt;1,0,INDEX($C$5:$C$28,A20-MIN(12,MAX(0,ROUND(ENTRADAS!B36/30,0))))),0)</f>
        <v/>
      </c>
      <c r="E20" s="20">
        <f>IFERROR(B20*ENTRADAS!B22*ENTRADAS!B32,0)</f>
        <v/>
      </c>
      <c r="F20" s="20">
        <f>IFERROR(IF(A20-MIN(12,MAX(0,ROUND(ENTRADAS!B37/30,0)))&lt;1,0,INDEX($E$5:$E$28,A20-MIN(12,MAX(0,ROUND(ENTRADAS!B37/30,0))))),0)</f>
        <v/>
      </c>
      <c r="G20" s="20">
        <f>IFERROR(ENTRADAS!B19,0)</f>
        <v/>
      </c>
      <c r="H20" s="20">
        <f>IFERROR(H19+D20-F20-G20,0)</f>
        <v/>
      </c>
    </row>
    <row r="21">
      <c r="A21" s="18" t="n">
        <v>17</v>
      </c>
      <c r="B21" s="19">
        <f>IFERROR(ENTRADAS!B23*1*(1+ENTRADAS!B24)^(A21-1),0)</f>
        <v/>
      </c>
      <c r="C21" s="20">
        <f>IFERROR(B21*ENTRADAS!B22*(1-ENTRADAS!B38*1),0)</f>
        <v/>
      </c>
      <c r="D21" s="20">
        <f>IFERROR(IF(A21-MIN(12,MAX(0,ROUND(ENTRADAS!B36/30,0)))&lt;1,0,INDEX($C$5:$C$28,A21-MIN(12,MAX(0,ROUND(ENTRADAS!B36/30,0))))),0)</f>
        <v/>
      </c>
      <c r="E21" s="20">
        <f>IFERROR(B21*ENTRADAS!B22*ENTRADAS!B32,0)</f>
        <v/>
      </c>
      <c r="F21" s="20">
        <f>IFERROR(IF(A21-MIN(12,MAX(0,ROUND(ENTRADAS!B37/30,0)))&lt;1,0,INDEX($E$5:$E$28,A21-MIN(12,MAX(0,ROUND(ENTRADAS!B37/30,0))))),0)</f>
        <v/>
      </c>
      <c r="G21" s="20">
        <f>IFERROR(ENTRADAS!B19,0)</f>
        <v/>
      </c>
      <c r="H21" s="20">
        <f>IFERROR(H20+D21-F21-G21,0)</f>
        <v/>
      </c>
    </row>
    <row r="22">
      <c r="A22" s="18" t="n">
        <v>18</v>
      </c>
      <c r="B22" s="19">
        <f>IFERROR(ENTRADAS!B23*1*(1+ENTRADAS!B24)^(A22-1),0)</f>
        <v/>
      </c>
      <c r="C22" s="20">
        <f>IFERROR(B22*ENTRADAS!B22*(1-ENTRADAS!B38*1),0)</f>
        <v/>
      </c>
      <c r="D22" s="20">
        <f>IFERROR(IF(A22-MIN(12,MAX(0,ROUND(ENTRADAS!B36/30,0)))&lt;1,0,INDEX($C$5:$C$28,A22-MIN(12,MAX(0,ROUND(ENTRADAS!B36/30,0))))),0)</f>
        <v/>
      </c>
      <c r="E22" s="20">
        <f>IFERROR(B22*ENTRADAS!B22*ENTRADAS!B32,0)</f>
        <v/>
      </c>
      <c r="F22" s="20">
        <f>IFERROR(IF(A22-MIN(12,MAX(0,ROUND(ENTRADAS!B37/30,0)))&lt;1,0,INDEX($E$5:$E$28,A22-MIN(12,MAX(0,ROUND(ENTRADAS!B37/30,0))))),0)</f>
        <v/>
      </c>
      <c r="G22" s="20">
        <f>IFERROR(ENTRADAS!B19,0)</f>
        <v/>
      </c>
      <c r="H22" s="20">
        <f>IFERROR(H21+D22-F22-G22,0)</f>
        <v/>
      </c>
    </row>
    <row r="23">
      <c r="A23" s="18" t="n">
        <v>19</v>
      </c>
      <c r="B23" s="19">
        <f>IFERROR(ENTRADAS!B23*1*(1+ENTRADAS!B24)^(A23-1),0)</f>
        <v/>
      </c>
      <c r="C23" s="20">
        <f>IFERROR(B23*ENTRADAS!B22*(1-ENTRADAS!B38*1),0)</f>
        <v/>
      </c>
      <c r="D23" s="20">
        <f>IFERROR(IF(A23-MIN(12,MAX(0,ROUND(ENTRADAS!B36/30,0)))&lt;1,0,INDEX($C$5:$C$28,A23-MIN(12,MAX(0,ROUND(ENTRADAS!B36/30,0))))),0)</f>
        <v/>
      </c>
      <c r="E23" s="20">
        <f>IFERROR(B23*ENTRADAS!B22*ENTRADAS!B32,0)</f>
        <v/>
      </c>
      <c r="F23" s="20">
        <f>IFERROR(IF(A23-MIN(12,MAX(0,ROUND(ENTRADAS!B37/30,0)))&lt;1,0,INDEX($E$5:$E$28,A23-MIN(12,MAX(0,ROUND(ENTRADAS!B37/30,0))))),0)</f>
        <v/>
      </c>
      <c r="G23" s="20">
        <f>IFERROR(ENTRADAS!B19,0)</f>
        <v/>
      </c>
      <c r="H23" s="20">
        <f>IFERROR(H22+D23-F23-G23,0)</f>
        <v/>
      </c>
    </row>
    <row r="24">
      <c r="A24" s="18" t="n">
        <v>20</v>
      </c>
      <c r="B24" s="19">
        <f>IFERROR(ENTRADAS!B23*1*(1+ENTRADAS!B24)^(A24-1),0)</f>
        <v/>
      </c>
      <c r="C24" s="20">
        <f>IFERROR(B24*ENTRADAS!B22*(1-ENTRADAS!B38*1),0)</f>
        <v/>
      </c>
      <c r="D24" s="20">
        <f>IFERROR(IF(A24-MIN(12,MAX(0,ROUND(ENTRADAS!B36/30,0)))&lt;1,0,INDEX($C$5:$C$28,A24-MIN(12,MAX(0,ROUND(ENTRADAS!B36/30,0))))),0)</f>
        <v/>
      </c>
      <c r="E24" s="20">
        <f>IFERROR(B24*ENTRADAS!B22*ENTRADAS!B32,0)</f>
        <v/>
      </c>
      <c r="F24" s="20">
        <f>IFERROR(IF(A24-MIN(12,MAX(0,ROUND(ENTRADAS!B37/30,0)))&lt;1,0,INDEX($E$5:$E$28,A24-MIN(12,MAX(0,ROUND(ENTRADAS!B37/30,0))))),0)</f>
        <v/>
      </c>
      <c r="G24" s="20">
        <f>IFERROR(ENTRADAS!B19,0)</f>
        <v/>
      </c>
      <c r="H24" s="20">
        <f>IFERROR(H23+D24-F24-G24,0)</f>
        <v/>
      </c>
    </row>
    <row r="25">
      <c r="A25" s="18" t="n">
        <v>21</v>
      </c>
      <c r="B25" s="19">
        <f>IFERROR(ENTRADAS!B23*1*(1+ENTRADAS!B24)^(A25-1),0)</f>
        <v/>
      </c>
      <c r="C25" s="20">
        <f>IFERROR(B25*ENTRADAS!B22*(1-ENTRADAS!B38*1),0)</f>
        <v/>
      </c>
      <c r="D25" s="20">
        <f>IFERROR(IF(A25-MIN(12,MAX(0,ROUND(ENTRADAS!B36/30,0)))&lt;1,0,INDEX($C$5:$C$28,A25-MIN(12,MAX(0,ROUND(ENTRADAS!B36/30,0))))),0)</f>
        <v/>
      </c>
      <c r="E25" s="20">
        <f>IFERROR(B25*ENTRADAS!B22*ENTRADAS!B32,0)</f>
        <v/>
      </c>
      <c r="F25" s="20">
        <f>IFERROR(IF(A25-MIN(12,MAX(0,ROUND(ENTRADAS!B37/30,0)))&lt;1,0,INDEX($E$5:$E$28,A25-MIN(12,MAX(0,ROUND(ENTRADAS!B37/30,0))))),0)</f>
        <v/>
      </c>
      <c r="G25" s="20">
        <f>IFERROR(ENTRADAS!B19,0)</f>
        <v/>
      </c>
      <c r="H25" s="20">
        <f>IFERROR(H24+D25-F25-G25,0)</f>
        <v/>
      </c>
    </row>
    <row r="26">
      <c r="A26" s="18" t="n">
        <v>22</v>
      </c>
      <c r="B26" s="19">
        <f>IFERROR(ENTRADAS!B23*1*(1+ENTRADAS!B24)^(A26-1),0)</f>
        <v/>
      </c>
      <c r="C26" s="20">
        <f>IFERROR(B26*ENTRADAS!B22*(1-ENTRADAS!B38*1),0)</f>
        <v/>
      </c>
      <c r="D26" s="20">
        <f>IFERROR(IF(A26-MIN(12,MAX(0,ROUND(ENTRADAS!B36/30,0)))&lt;1,0,INDEX($C$5:$C$28,A26-MIN(12,MAX(0,ROUND(ENTRADAS!B36/30,0))))),0)</f>
        <v/>
      </c>
      <c r="E26" s="20">
        <f>IFERROR(B26*ENTRADAS!B22*ENTRADAS!B32,0)</f>
        <v/>
      </c>
      <c r="F26" s="20">
        <f>IFERROR(IF(A26-MIN(12,MAX(0,ROUND(ENTRADAS!B37/30,0)))&lt;1,0,INDEX($E$5:$E$28,A26-MIN(12,MAX(0,ROUND(ENTRADAS!B37/30,0))))),0)</f>
        <v/>
      </c>
      <c r="G26" s="20">
        <f>IFERROR(ENTRADAS!B19,0)</f>
        <v/>
      </c>
      <c r="H26" s="20">
        <f>IFERROR(H25+D26-F26-G26,0)</f>
        <v/>
      </c>
    </row>
    <row r="27">
      <c r="A27" s="18" t="n">
        <v>23</v>
      </c>
      <c r="B27" s="19">
        <f>IFERROR(ENTRADAS!B23*1*(1+ENTRADAS!B24)^(A27-1),0)</f>
        <v/>
      </c>
      <c r="C27" s="20">
        <f>IFERROR(B27*ENTRADAS!B22*(1-ENTRADAS!B38*1),0)</f>
        <v/>
      </c>
      <c r="D27" s="20">
        <f>IFERROR(IF(A27-MIN(12,MAX(0,ROUND(ENTRADAS!B36/30,0)))&lt;1,0,INDEX($C$5:$C$28,A27-MIN(12,MAX(0,ROUND(ENTRADAS!B36/30,0))))),0)</f>
        <v/>
      </c>
      <c r="E27" s="20">
        <f>IFERROR(B27*ENTRADAS!B22*ENTRADAS!B32,0)</f>
        <v/>
      </c>
      <c r="F27" s="20">
        <f>IFERROR(IF(A27-MIN(12,MAX(0,ROUND(ENTRADAS!B37/30,0)))&lt;1,0,INDEX($E$5:$E$28,A27-MIN(12,MAX(0,ROUND(ENTRADAS!B37/30,0))))),0)</f>
        <v/>
      </c>
      <c r="G27" s="20">
        <f>IFERROR(ENTRADAS!B19,0)</f>
        <v/>
      </c>
      <c r="H27" s="20">
        <f>IFERROR(H26+D27-F27-G27,0)</f>
        <v/>
      </c>
    </row>
    <row r="28">
      <c r="A28" s="18" t="n">
        <v>24</v>
      </c>
      <c r="B28" s="19">
        <f>IFERROR(ENTRADAS!B23*1*(1+ENTRADAS!B24)^(A28-1),0)</f>
        <v/>
      </c>
      <c r="C28" s="20">
        <f>IFERROR(B28*ENTRADAS!B22*(1-ENTRADAS!B38*1),0)</f>
        <v/>
      </c>
      <c r="D28" s="20">
        <f>IFERROR(IF(A28-MIN(12,MAX(0,ROUND(ENTRADAS!B36/30,0)))&lt;1,0,INDEX($C$5:$C$28,A28-MIN(12,MAX(0,ROUND(ENTRADAS!B36/30,0))))),0)</f>
        <v/>
      </c>
      <c r="E28" s="20">
        <f>IFERROR(B28*ENTRADAS!B22*ENTRADAS!B32,0)</f>
        <v/>
      </c>
      <c r="F28" s="20">
        <f>IFERROR(IF(A28-MIN(12,MAX(0,ROUND(ENTRADAS!B37/30,0)))&lt;1,0,INDEX($E$5:$E$28,A28-MIN(12,MAX(0,ROUND(ENTRADAS!B37/30,0))))),0)</f>
        <v/>
      </c>
      <c r="G28" s="20">
        <f>IFERROR(ENTRADAS!B19,0)</f>
        <v/>
      </c>
      <c r="H28" s="20">
        <f>IFERROR(H27+D28-F28-G28,0)</f>
        <v/>
      </c>
    </row>
    <row r="30">
      <c r="A30" s="10" t="inlineStr">
        <is>
          <t>Ponto de equilíbrio (R$ por mês)</t>
        </is>
      </c>
      <c r="B30" s="11">
        <f>IFERROR(IF(ENTRADAS!B33&lt;=0,"sem margem",ENTRADAS!B19/ENTRADAS!B33),"")</f>
        <v/>
      </c>
      <c r="C30" s="12" t="inlineStr">
        <is>
          <t>Faturamento mínimo para não perder dinheiro.</t>
        </is>
      </c>
    </row>
    <row r="31">
      <c r="A31" s="10" t="inlineStr">
        <is>
          <t>Ponto de equilíbrio (vendas por mês)</t>
        </is>
      </c>
      <c r="B31" s="21">
        <f>IFERROR(IF(ENTRADAS!B33&lt;=0,"sem margem",ROUNDUP(ENTRADAS!B19/ENTRADAS!B33/ENTRADAS!B22,0)),"")</f>
        <v/>
      </c>
    </row>
    <row r="32">
      <c r="A32" s="10" t="inlineStr">
        <is>
          <t>Fundo do poço (R$)</t>
        </is>
      </c>
      <c r="B32" s="11">
        <f>IFERROR(MIN($H$5:$H$28),"")</f>
        <v/>
      </c>
      <c r="C32" s="12" t="inlineStr">
        <is>
          <t>O ponto mais baixo da curva nos 24 meses. A curva começa em menos o investimento inicial e não conta o dinheiro que você já tem: por isso este número é o total que o começo pede, e não o que falta.</t>
        </is>
      </c>
    </row>
    <row r="33">
      <c r="A33" s="10" t="inlineStr">
        <is>
          <t>Necessidade de caixa (R$)</t>
        </is>
      </c>
      <c r="B33" s="11">
        <f>IFERROR(MAX(0,-MIN($H$5:$H$28)),"")</f>
        <v/>
      </c>
    </row>
    <row r="34">
      <c r="A34" s="10" t="inlineStr">
        <is>
          <t>Mês em que o caixa fica positivo</t>
        </is>
      </c>
      <c r="B34" s="21">
        <f>IFERROR(IF(MAX($H$5:$H$28)&lt;0,"não fica em 24 meses",MATCH(TRUE,INDEX($H$5:$H$28&gt;=0,0),0)),"")</f>
        <v/>
      </c>
    </row>
    <row r="36">
      <c r="A36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8" customWidth="1" min="8" max="8"/>
  </cols>
  <sheetData>
    <row r="1">
      <c r="A1" s="1" t="inlineStr">
        <is>
          <t>Projeção Ruim</t>
        </is>
      </c>
    </row>
    <row r="2">
      <c r="A2" s="2" t="inlineStr">
        <is>
          <t>Regra fixa do método: volume 30% menor e inadimplência dobrada.</t>
        </is>
      </c>
    </row>
    <row r="4">
      <c r="A4" s="7" t="inlineStr">
        <is>
          <t>Mês</t>
        </is>
      </c>
      <c r="B4" s="7" t="inlineStr">
        <is>
          <t>Vendas</t>
        </is>
      </c>
      <c r="C4" s="7" t="inlineStr">
        <is>
          <t>Receita bruta</t>
        </is>
      </c>
      <c r="D4" s="7" t="inlineStr">
        <is>
          <t>Recebido no mês</t>
        </is>
      </c>
      <c r="E4" s="7" t="inlineStr">
        <is>
          <t>Custo variável</t>
        </is>
      </c>
      <c r="F4" s="7" t="inlineStr">
        <is>
          <t>Pago no mês</t>
        </is>
      </c>
      <c r="G4" s="7" t="inlineStr">
        <is>
          <t>Custo fixo</t>
        </is>
      </c>
      <c r="H4" s="7" t="inlineStr">
        <is>
          <t>Caixa acumulado</t>
        </is>
      </c>
    </row>
    <row r="5">
      <c r="A5" s="18" t="n">
        <v>1</v>
      </c>
      <c r="B5" s="19">
        <f>IFERROR(ENTRADAS!B23*0.7*(1+ENTRADAS!B24)^(A5-1),0)</f>
        <v/>
      </c>
      <c r="C5" s="20">
        <f>IFERROR(B5*ENTRADAS!B22*(1-ENTRADAS!B38*2),0)</f>
        <v/>
      </c>
      <c r="D5" s="20">
        <f>IFERROR(IF(A5-MIN(12,MAX(0,ROUND(ENTRADAS!B36/30,0)))&lt;1,0,INDEX($C$5:$C$28,A5-MIN(12,MAX(0,ROUND(ENTRADAS!B36/30,0))))),0)</f>
        <v/>
      </c>
      <c r="E5" s="20">
        <f>IFERROR(B5*ENTRADAS!B22*ENTRADAS!B32,0)</f>
        <v/>
      </c>
      <c r="F5" s="20">
        <f>IFERROR(IF(A5-MIN(12,MAX(0,ROUND(ENTRADAS!B37/30,0)))&lt;1,0,INDEX($E$5:$E$28,A5-MIN(12,MAX(0,ROUND(ENTRADAS!B37/30,0))))),0)</f>
        <v/>
      </c>
      <c r="G5" s="20">
        <f>IFERROR(ENTRADAS!B19,0)</f>
        <v/>
      </c>
      <c r="H5" s="20">
        <f>IFERROR(-ENTRADAS!B16+D5-F5-G5,0)</f>
        <v/>
      </c>
    </row>
    <row r="6">
      <c r="A6" s="18" t="n">
        <v>2</v>
      </c>
      <c r="B6" s="19">
        <f>IFERROR(ENTRADAS!B23*0.7*(1+ENTRADAS!B24)^(A6-1),0)</f>
        <v/>
      </c>
      <c r="C6" s="20">
        <f>IFERROR(B6*ENTRADAS!B22*(1-ENTRADAS!B38*2),0)</f>
        <v/>
      </c>
      <c r="D6" s="20">
        <f>IFERROR(IF(A6-MIN(12,MAX(0,ROUND(ENTRADAS!B36/30,0)))&lt;1,0,INDEX($C$5:$C$28,A6-MIN(12,MAX(0,ROUND(ENTRADAS!B36/30,0))))),0)</f>
        <v/>
      </c>
      <c r="E6" s="20">
        <f>IFERROR(B6*ENTRADAS!B22*ENTRADAS!B32,0)</f>
        <v/>
      </c>
      <c r="F6" s="20">
        <f>IFERROR(IF(A6-MIN(12,MAX(0,ROUND(ENTRADAS!B37/30,0)))&lt;1,0,INDEX($E$5:$E$28,A6-MIN(12,MAX(0,ROUND(ENTRADAS!B37/30,0))))),0)</f>
        <v/>
      </c>
      <c r="G6" s="20">
        <f>IFERROR(ENTRADAS!B19,0)</f>
        <v/>
      </c>
      <c r="H6" s="20">
        <f>IFERROR(H5+D6-F6-G6,0)</f>
        <v/>
      </c>
    </row>
    <row r="7">
      <c r="A7" s="18" t="n">
        <v>3</v>
      </c>
      <c r="B7" s="19">
        <f>IFERROR(ENTRADAS!B23*0.7*(1+ENTRADAS!B24)^(A7-1),0)</f>
        <v/>
      </c>
      <c r="C7" s="20">
        <f>IFERROR(B7*ENTRADAS!B22*(1-ENTRADAS!B38*2),0)</f>
        <v/>
      </c>
      <c r="D7" s="20">
        <f>IFERROR(IF(A7-MIN(12,MAX(0,ROUND(ENTRADAS!B36/30,0)))&lt;1,0,INDEX($C$5:$C$28,A7-MIN(12,MAX(0,ROUND(ENTRADAS!B36/30,0))))),0)</f>
        <v/>
      </c>
      <c r="E7" s="20">
        <f>IFERROR(B7*ENTRADAS!B22*ENTRADAS!B32,0)</f>
        <v/>
      </c>
      <c r="F7" s="20">
        <f>IFERROR(IF(A7-MIN(12,MAX(0,ROUND(ENTRADAS!B37/30,0)))&lt;1,0,INDEX($E$5:$E$28,A7-MIN(12,MAX(0,ROUND(ENTRADAS!B37/30,0))))),0)</f>
        <v/>
      </c>
      <c r="G7" s="20">
        <f>IFERROR(ENTRADAS!B19,0)</f>
        <v/>
      </c>
      <c r="H7" s="20">
        <f>IFERROR(H6+D7-F7-G7,0)</f>
        <v/>
      </c>
    </row>
    <row r="8">
      <c r="A8" s="18" t="n">
        <v>4</v>
      </c>
      <c r="B8" s="19">
        <f>IFERROR(ENTRADAS!B23*0.7*(1+ENTRADAS!B24)^(A8-1),0)</f>
        <v/>
      </c>
      <c r="C8" s="20">
        <f>IFERROR(B8*ENTRADAS!B22*(1-ENTRADAS!B38*2),0)</f>
        <v/>
      </c>
      <c r="D8" s="20">
        <f>IFERROR(IF(A8-MIN(12,MAX(0,ROUND(ENTRADAS!B36/30,0)))&lt;1,0,INDEX($C$5:$C$28,A8-MIN(12,MAX(0,ROUND(ENTRADAS!B36/30,0))))),0)</f>
        <v/>
      </c>
      <c r="E8" s="20">
        <f>IFERROR(B8*ENTRADAS!B22*ENTRADAS!B32,0)</f>
        <v/>
      </c>
      <c r="F8" s="20">
        <f>IFERROR(IF(A8-MIN(12,MAX(0,ROUND(ENTRADAS!B37/30,0)))&lt;1,0,INDEX($E$5:$E$28,A8-MIN(12,MAX(0,ROUND(ENTRADAS!B37/30,0))))),0)</f>
        <v/>
      </c>
      <c r="G8" s="20">
        <f>IFERROR(ENTRADAS!B19,0)</f>
        <v/>
      </c>
      <c r="H8" s="20">
        <f>IFERROR(H7+D8-F8-G8,0)</f>
        <v/>
      </c>
    </row>
    <row r="9">
      <c r="A9" s="18" t="n">
        <v>5</v>
      </c>
      <c r="B9" s="19">
        <f>IFERROR(ENTRADAS!B23*0.7*(1+ENTRADAS!B24)^(A9-1),0)</f>
        <v/>
      </c>
      <c r="C9" s="20">
        <f>IFERROR(B9*ENTRADAS!B22*(1-ENTRADAS!B38*2),0)</f>
        <v/>
      </c>
      <c r="D9" s="20">
        <f>IFERROR(IF(A9-MIN(12,MAX(0,ROUND(ENTRADAS!B36/30,0)))&lt;1,0,INDEX($C$5:$C$28,A9-MIN(12,MAX(0,ROUND(ENTRADAS!B36/30,0))))),0)</f>
        <v/>
      </c>
      <c r="E9" s="20">
        <f>IFERROR(B9*ENTRADAS!B22*ENTRADAS!B32,0)</f>
        <v/>
      </c>
      <c r="F9" s="20">
        <f>IFERROR(IF(A9-MIN(12,MAX(0,ROUND(ENTRADAS!B37/30,0)))&lt;1,0,INDEX($E$5:$E$28,A9-MIN(12,MAX(0,ROUND(ENTRADAS!B37/30,0))))),0)</f>
        <v/>
      </c>
      <c r="G9" s="20">
        <f>IFERROR(ENTRADAS!B19,0)</f>
        <v/>
      </c>
      <c r="H9" s="20">
        <f>IFERROR(H8+D9-F9-G9,0)</f>
        <v/>
      </c>
    </row>
    <row r="10">
      <c r="A10" s="18" t="n">
        <v>6</v>
      </c>
      <c r="B10" s="19">
        <f>IFERROR(ENTRADAS!B23*0.7*(1+ENTRADAS!B24)^(A10-1),0)</f>
        <v/>
      </c>
      <c r="C10" s="20">
        <f>IFERROR(B10*ENTRADAS!B22*(1-ENTRADAS!B38*2),0)</f>
        <v/>
      </c>
      <c r="D10" s="20">
        <f>IFERROR(IF(A10-MIN(12,MAX(0,ROUND(ENTRADAS!B36/30,0)))&lt;1,0,INDEX($C$5:$C$28,A10-MIN(12,MAX(0,ROUND(ENTRADAS!B36/30,0))))),0)</f>
        <v/>
      </c>
      <c r="E10" s="20">
        <f>IFERROR(B10*ENTRADAS!B22*ENTRADAS!B32,0)</f>
        <v/>
      </c>
      <c r="F10" s="20">
        <f>IFERROR(IF(A10-MIN(12,MAX(0,ROUND(ENTRADAS!B37/30,0)))&lt;1,0,INDEX($E$5:$E$28,A10-MIN(12,MAX(0,ROUND(ENTRADAS!B37/30,0))))),0)</f>
        <v/>
      </c>
      <c r="G10" s="20">
        <f>IFERROR(ENTRADAS!B19,0)</f>
        <v/>
      </c>
      <c r="H10" s="20">
        <f>IFERROR(H9+D10-F10-G10,0)</f>
        <v/>
      </c>
    </row>
    <row r="11">
      <c r="A11" s="18" t="n">
        <v>7</v>
      </c>
      <c r="B11" s="19">
        <f>IFERROR(ENTRADAS!B23*0.7*(1+ENTRADAS!B24)^(A11-1),0)</f>
        <v/>
      </c>
      <c r="C11" s="20">
        <f>IFERROR(B11*ENTRADAS!B22*(1-ENTRADAS!B38*2),0)</f>
        <v/>
      </c>
      <c r="D11" s="20">
        <f>IFERROR(IF(A11-MIN(12,MAX(0,ROUND(ENTRADAS!B36/30,0)))&lt;1,0,INDEX($C$5:$C$28,A11-MIN(12,MAX(0,ROUND(ENTRADAS!B36/30,0))))),0)</f>
        <v/>
      </c>
      <c r="E11" s="20">
        <f>IFERROR(B11*ENTRADAS!B22*ENTRADAS!B32,0)</f>
        <v/>
      </c>
      <c r="F11" s="20">
        <f>IFERROR(IF(A11-MIN(12,MAX(0,ROUND(ENTRADAS!B37/30,0)))&lt;1,0,INDEX($E$5:$E$28,A11-MIN(12,MAX(0,ROUND(ENTRADAS!B37/30,0))))),0)</f>
        <v/>
      </c>
      <c r="G11" s="20">
        <f>IFERROR(ENTRADAS!B19,0)</f>
        <v/>
      </c>
      <c r="H11" s="20">
        <f>IFERROR(H10+D11-F11-G11,0)</f>
        <v/>
      </c>
    </row>
    <row r="12">
      <c r="A12" s="18" t="n">
        <v>8</v>
      </c>
      <c r="B12" s="19">
        <f>IFERROR(ENTRADAS!B23*0.7*(1+ENTRADAS!B24)^(A12-1),0)</f>
        <v/>
      </c>
      <c r="C12" s="20">
        <f>IFERROR(B12*ENTRADAS!B22*(1-ENTRADAS!B38*2),0)</f>
        <v/>
      </c>
      <c r="D12" s="20">
        <f>IFERROR(IF(A12-MIN(12,MAX(0,ROUND(ENTRADAS!B36/30,0)))&lt;1,0,INDEX($C$5:$C$28,A12-MIN(12,MAX(0,ROUND(ENTRADAS!B36/30,0))))),0)</f>
        <v/>
      </c>
      <c r="E12" s="20">
        <f>IFERROR(B12*ENTRADAS!B22*ENTRADAS!B32,0)</f>
        <v/>
      </c>
      <c r="F12" s="20">
        <f>IFERROR(IF(A12-MIN(12,MAX(0,ROUND(ENTRADAS!B37/30,0)))&lt;1,0,INDEX($E$5:$E$28,A12-MIN(12,MAX(0,ROUND(ENTRADAS!B37/30,0))))),0)</f>
        <v/>
      </c>
      <c r="G12" s="20">
        <f>IFERROR(ENTRADAS!B19,0)</f>
        <v/>
      </c>
      <c r="H12" s="20">
        <f>IFERROR(H11+D12-F12-G12,0)</f>
        <v/>
      </c>
    </row>
    <row r="13">
      <c r="A13" s="18" t="n">
        <v>9</v>
      </c>
      <c r="B13" s="19">
        <f>IFERROR(ENTRADAS!B23*0.7*(1+ENTRADAS!B24)^(A13-1),0)</f>
        <v/>
      </c>
      <c r="C13" s="20">
        <f>IFERROR(B13*ENTRADAS!B22*(1-ENTRADAS!B38*2),0)</f>
        <v/>
      </c>
      <c r="D13" s="20">
        <f>IFERROR(IF(A13-MIN(12,MAX(0,ROUND(ENTRADAS!B36/30,0)))&lt;1,0,INDEX($C$5:$C$28,A13-MIN(12,MAX(0,ROUND(ENTRADAS!B36/30,0))))),0)</f>
        <v/>
      </c>
      <c r="E13" s="20">
        <f>IFERROR(B13*ENTRADAS!B22*ENTRADAS!B32,0)</f>
        <v/>
      </c>
      <c r="F13" s="20">
        <f>IFERROR(IF(A13-MIN(12,MAX(0,ROUND(ENTRADAS!B37/30,0)))&lt;1,0,INDEX($E$5:$E$28,A13-MIN(12,MAX(0,ROUND(ENTRADAS!B37/30,0))))),0)</f>
        <v/>
      </c>
      <c r="G13" s="20">
        <f>IFERROR(ENTRADAS!B19,0)</f>
        <v/>
      </c>
      <c r="H13" s="20">
        <f>IFERROR(H12+D13-F13-G13,0)</f>
        <v/>
      </c>
    </row>
    <row r="14">
      <c r="A14" s="18" t="n">
        <v>10</v>
      </c>
      <c r="B14" s="19">
        <f>IFERROR(ENTRADAS!B23*0.7*(1+ENTRADAS!B24)^(A14-1),0)</f>
        <v/>
      </c>
      <c r="C14" s="20">
        <f>IFERROR(B14*ENTRADAS!B22*(1-ENTRADAS!B38*2),0)</f>
        <v/>
      </c>
      <c r="D14" s="20">
        <f>IFERROR(IF(A14-MIN(12,MAX(0,ROUND(ENTRADAS!B36/30,0)))&lt;1,0,INDEX($C$5:$C$28,A14-MIN(12,MAX(0,ROUND(ENTRADAS!B36/30,0))))),0)</f>
        <v/>
      </c>
      <c r="E14" s="20">
        <f>IFERROR(B14*ENTRADAS!B22*ENTRADAS!B32,0)</f>
        <v/>
      </c>
      <c r="F14" s="20">
        <f>IFERROR(IF(A14-MIN(12,MAX(0,ROUND(ENTRADAS!B37/30,0)))&lt;1,0,INDEX($E$5:$E$28,A14-MIN(12,MAX(0,ROUND(ENTRADAS!B37/30,0))))),0)</f>
        <v/>
      </c>
      <c r="G14" s="20">
        <f>IFERROR(ENTRADAS!B19,0)</f>
        <v/>
      </c>
      <c r="H14" s="20">
        <f>IFERROR(H13+D14-F14-G14,0)</f>
        <v/>
      </c>
    </row>
    <row r="15">
      <c r="A15" s="18" t="n">
        <v>11</v>
      </c>
      <c r="B15" s="19">
        <f>IFERROR(ENTRADAS!B23*0.7*(1+ENTRADAS!B24)^(A15-1),0)</f>
        <v/>
      </c>
      <c r="C15" s="20">
        <f>IFERROR(B15*ENTRADAS!B22*(1-ENTRADAS!B38*2),0)</f>
        <v/>
      </c>
      <c r="D15" s="20">
        <f>IFERROR(IF(A15-MIN(12,MAX(0,ROUND(ENTRADAS!B36/30,0)))&lt;1,0,INDEX($C$5:$C$28,A15-MIN(12,MAX(0,ROUND(ENTRADAS!B36/30,0))))),0)</f>
        <v/>
      </c>
      <c r="E15" s="20">
        <f>IFERROR(B15*ENTRADAS!B22*ENTRADAS!B32,0)</f>
        <v/>
      </c>
      <c r="F15" s="20">
        <f>IFERROR(IF(A15-MIN(12,MAX(0,ROUND(ENTRADAS!B37/30,0)))&lt;1,0,INDEX($E$5:$E$28,A15-MIN(12,MAX(0,ROUND(ENTRADAS!B37/30,0))))),0)</f>
        <v/>
      </c>
      <c r="G15" s="20">
        <f>IFERROR(ENTRADAS!B19,0)</f>
        <v/>
      </c>
      <c r="H15" s="20">
        <f>IFERROR(H14+D15-F15-G15,0)</f>
        <v/>
      </c>
    </row>
    <row r="16">
      <c r="A16" s="18" t="n">
        <v>12</v>
      </c>
      <c r="B16" s="19">
        <f>IFERROR(ENTRADAS!B23*0.7*(1+ENTRADAS!B24)^(A16-1),0)</f>
        <v/>
      </c>
      <c r="C16" s="20">
        <f>IFERROR(B16*ENTRADAS!B22*(1-ENTRADAS!B38*2),0)</f>
        <v/>
      </c>
      <c r="D16" s="20">
        <f>IFERROR(IF(A16-MIN(12,MAX(0,ROUND(ENTRADAS!B36/30,0)))&lt;1,0,INDEX($C$5:$C$28,A16-MIN(12,MAX(0,ROUND(ENTRADAS!B36/30,0))))),0)</f>
        <v/>
      </c>
      <c r="E16" s="20">
        <f>IFERROR(B16*ENTRADAS!B22*ENTRADAS!B32,0)</f>
        <v/>
      </c>
      <c r="F16" s="20">
        <f>IFERROR(IF(A16-MIN(12,MAX(0,ROUND(ENTRADAS!B37/30,0)))&lt;1,0,INDEX($E$5:$E$28,A16-MIN(12,MAX(0,ROUND(ENTRADAS!B37/30,0))))),0)</f>
        <v/>
      </c>
      <c r="G16" s="20">
        <f>IFERROR(ENTRADAS!B19,0)</f>
        <v/>
      </c>
      <c r="H16" s="20">
        <f>IFERROR(H15+D16-F16-G16,0)</f>
        <v/>
      </c>
    </row>
    <row r="17">
      <c r="A17" s="18" t="n">
        <v>13</v>
      </c>
      <c r="B17" s="19">
        <f>IFERROR(ENTRADAS!B23*0.7*(1+ENTRADAS!B24)^(A17-1),0)</f>
        <v/>
      </c>
      <c r="C17" s="20">
        <f>IFERROR(B17*ENTRADAS!B22*(1-ENTRADAS!B38*2),0)</f>
        <v/>
      </c>
      <c r="D17" s="20">
        <f>IFERROR(IF(A17-MIN(12,MAX(0,ROUND(ENTRADAS!B36/30,0)))&lt;1,0,INDEX($C$5:$C$28,A17-MIN(12,MAX(0,ROUND(ENTRADAS!B36/30,0))))),0)</f>
        <v/>
      </c>
      <c r="E17" s="20">
        <f>IFERROR(B17*ENTRADAS!B22*ENTRADAS!B32,0)</f>
        <v/>
      </c>
      <c r="F17" s="20">
        <f>IFERROR(IF(A17-MIN(12,MAX(0,ROUND(ENTRADAS!B37/30,0)))&lt;1,0,INDEX($E$5:$E$28,A17-MIN(12,MAX(0,ROUND(ENTRADAS!B37/30,0))))),0)</f>
        <v/>
      </c>
      <c r="G17" s="20">
        <f>IFERROR(ENTRADAS!B19,0)</f>
        <v/>
      </c>
      <c r="H17" s="20">
        <f>IFERROR(H16+D17-F17-G17,0)</f>
        <v/>
      </c>
    </row>
    <row r="18">
      <c r="A18" s="18" t="n">
        <v>14</v>
      </c>
      <c r="B18" s="19">
        <f>IFERROR(ENTRADAS!B23*0.7*(1+ENTRADAS!B24)^(A18-1),0)</f>
        <v/>
      </c>
      <c r="C18" s="20">
        <f>IFERROR(B18*ENTRADAS!B22*(1-ENTRADAS!B38*2),0)</f>
        <v/>
      </c>
      <c r="D18" s="20">
        <f>IFERROR(IF(A18-MIN(12,MAX(0,ROUND(ENTRADAS!B36/30,0)))&lt;1,0,INDEX($C$5:$C$28,A18-MIN(12,MAX(0,ROUND(ENTRADAS!B36/30,0))))),0)</f>
        <v/>
      </c>
      <c r="E18" s="20">
        <f>IFERROR(B18*ENTRADAS!B22*ENTRADAS!B32,0)</f>
        <v/>
      </c>
      <c r="F18" s="20">
        <f>IFERROR(IF(A18-MIN(12,MAX(0,ROUND(ENTRADAS!B37/30,0)))&lt;1,0,INDEX($E$5:$E$28,A18-MIN(12,MAX(0,ROUND(ENTRADAS!B37/30,0))))),0)</f>
        <v/>
      </c>
      <c r="G18" s="20">
        <f>IFERROR(ENTRADAS!B19,0)</f>
        <v/>
      </c>
      <c r="H18" s="20">
        <f>IFERROR(H17+D18-F18-G18,0)</f>
        <v/>
      </c>
    </row>
    <row r="19">
      <c r="A19" s="18" t="n">
        <v>15</v>
      </c>
      <c r="B19" s="19">
        <f>IFERROR(ENTRADAS!B23*0.7*(1+ENTRADAS!B24)^(A19-1),0)</f>
        <v/>
      </c>
      <c r="C19" s="20">
        <f>IFERROR(B19*ENTRADAS!B22*(1-ENTRADAS!B38*2),0)</f>
        <v/>
      </c>
      <c r="D19" s="20">
        <f>IFERROR(IF(A19-MIN(12,MAX(0,ROUND(ENTRADAS!B36/30,0)))&lt;1,0,INDEX($C$5:$C$28,A19-MIN(12,MAX(0,ROUND(ENTRADAS!B36/30,0))))),0)</f>
        <v/>
      </c>
      <c r="E19" s="20">
        <f>IFERROR(B19*ENTRADAS!B22*ENTRADAS!B32,0)</f>
        <v/>
      </c>
      <c r="F19" s="20">
        <f>IFERROR(IF(A19-MIN(12,MAX(0,ROUND(ENTRADAS!B37/30,0)))&lt;1,0,INDEX($E$5:$E$28,A19-MIN(12,MAX(0,ROUND(ENTRADAS!B37/30,0))))),0)</f>
        <v/>
      </c>
      <c r="G19" s="20">
        <f>IFERROR(ENTRADAS!B19,0)</f>
        <v/>
      </c>
      <c r="H19" s="20">
        <f>IFERROR(H18+D19-F19-G19,0)</f>
        <v/>
      </c>
    </row>
    <row r="20">
      <c r="A20" s="18" t="n">
        <v>16</v>
      </c>
      <c r="B20" s="19">
        <f>IFERROR(ENTRADAS!B23*0.7*(1+ENTRADAS!B24)^(A20-1),0)</f>
        <v/>
      </c>
      <c r="C20" s="20">
        <f>IFERROR(B20*ENTRADAS!B22*(1-ENTRADAS!B38*2),0)</f>
        <v/>
      </c>
      <c r="D20" s="20">
        <f>IFERROR(IF(A20-MIN(12,MAX(0,ROUND(ENTRADAS!B36/30,0)))&lt;1,0,INDEX($C$5:$C$28,A20-MIN(12,MAX(0,ROUND(ENTRADAS!B36/30,0))))),0)</f>
        <v/>
      </c>
      <c r="E20" s="20">
        <f>IFERROR(B20*ENTRADAS!B22*ENTRADAS!B32,0)</f>
        <v/>
      </c>
      <c r="F20" s="20">
        <f>IFERROR(IF(A20-MIN(12,MAX(0,ROUND(ENTRADAS!B37/30,0)))&lt;1,0,INDEX($E$5:$E$28,A20-MIN(12,MAX(0,ROUND(ENTRADAS!B37/30,0))))),0)</f>
        <v/>
      </c>
      <c r="G20" s="20">
        <f>IFERROR(ENTRADAS!B19,0)</f>
        <v/>
      </c>
      <c r="H20" s="20">
        <f>IFERROR(H19+D20-F20-G20,0)</f>
        <v/>
      </c>
    </row>
    <row r="21">
      <c r="A21" s="18" t="n">
        <v>17</v>
      </c>
      <c r="B21" s="19">
        <f>IFERROR(ENTRADAS!B23*0.7*(1+ENTRADAS!B24)^(A21-1),0)</f>
        <v/>
      </c>
      <c r="C21" s="20">
        <f>IFERROR(B21*ENTRADAS!B22*(1-ENTRADAS!B38*2),0)</f>
        <v/>
      </c>
      <c r="D21" s="20">
        <f>IFERROR(IF(A21-MIN(12,MAX(0,ROUND(ENTRADAS!B36/30,0)))&lt;1,0,INDEX($C$5:$C$28,A21-MIN(12,MAX(0,ROUND(ENTRADAS!B36/30,0))))),0)</f>
        <v/>
      </c>
      <c r="E21" s="20">
        <f>IFERROR(B21*ENTRADAS!B22*ENTRADAS!B32,0)</f>
        <v/>
      </c>
      <c r="F21" s="20">
        <f>IFERROR(IF(A21-MIN(12,MAX(0,ROUND(ENTRADAS!B37/30,0)))&lt;1,0,INDEX($E$5:$E$28,A21-MIN(12,MAX(0,ROUND(ENTRADAS!B37/30,0))))),0)</f>
        <v/>
      </c>
      <c r="G21" s="20">
        <f>IFERROR(ENTRADAS!B19,0)</f>
        <v/>
      </c>
      <c r="H21" s="20">
        <f>IFERROR(H20+D21-F21-G21,0)</f>
        <v/>
      </c>
    </row>
    <row r="22">
      <c r="A22" s="18" t="n">
        <v>18</v>
      </c>
      <c r="B22" s="19">
        <f>IFERROR(ENTRADAS!B23*0.7*(1+ENTRADAS!B24)^(A22-1),0)</f>
        <v/>
      </c>
      <c r="C22" s="20">
        <f>IFERROR(B22*ENTRADAS!B22*(1-ENTRADAS!B38*2),0)</f>
        <v/>
      </c>
      <c r="D22" s="20">
        <f>IFERROR(IF(A22-MIN(12,MAX(0,ROUND(ENTRADAS!B36/30,0)))&lt;1,0,INDEX($C$5:$C$28,A22-MIN(12,MAX(0,ROUND(ENTRADAS!B36/30,0))))),0)</f>
        <v/>
      </c>
      <c r="E22" s="20">
        <f>IFERROR(B22*ENTRADAS!B22*ENTRADAS!B32,0)</f>
        <v/>
      </c>
      <c r="F22" s="20">
        <f>IFERROR(IF(A22-MIN(12,MAX(0,ROUND(ENTRADAS!B37/30,0)))&lt;1,0,INDEX($E$5:$E$28,A22-MIN(12,MAX(0,ROUND(ENTRADAS!B37/30,0))))),0)</f>
        <v/>
      </c>
      <c r="G22" s="20">
        <f>IFERROR(ENTRADAS!B19,0)</f>
        <v/>
      </c>
      <c r="H22" s="20">
        <f>IFERROR(H21+D22-F22-G22,0)</f>
        <v/>
      </c>
    </row>
    <row r="23">
      <c r="A23" s="18" t="n">
        <v>19</v>
      </c>
      <c r="B23" s="19">
        <f>IFERROR(ENTRADAS!B23*0.7*(1+ENTRADAS!B24)^(A23-1),0)</f>
        <v/>
      </c>
      <c r="C23" s="20">
        <f>IFERROR(B23*ENTRADAS!B22*(1-ENTRADAS!B38*2),0)</f>
        <v/>
      </c>
      <c r="D23" s="20">
        <f>IFERROR(IF(A23-MIN(12,MAX(0,ROUND(ENTRADAS!B36/30,0)))&lt;1,0,INDEX($C$5:$C$28,A23-MIN(12,MAX(0,ROUND(ENTRADAS!B36/30,0))))),0)</f>
        <v/>
      </c>
      <c r="E23" s="20">
        <f>IFERROR(B23*ENTRADAS!B22*ENTRADAS!B32,0)</f>
        <v/>
      </c>
      <c r="F23" s="20">
        <f>IFERROR(IF(A23-MIN(12,MAX(0,ROUND(ENTRADAS!B37/30,0)))&lt;1,0,INDEX($E$5:$E$28,A23-MIN(12,MAX(0,ROUND(ENTRADAS!B37/30,0))))),0)</f>
        <v/>
      </c>
      <c r="G23" s="20">
        <f>IFERROR(ENTRADAS!B19,0)</f>
        <v/>
      </c>
      <c r="H23" s="20">
        <f>IFERROR(H22+D23-F23-G23,0)</f>
        <v/>
      </c>
    </row>
    <row r="24">
      <c r="A24" s="18" t="n">
        <v>20</v>
      </c>
      <c r="B24" s="19">
        <f>IFERROR(ENTRADAS!B23*0.7*(1+ENTRADAS!B24)^(A24-1),0)</f>
        <v/>
      </c>
      <c r="C24" s="20">
        <f>IFERROR(B24*ENTRADAS!B22*(1-ENTRADAS!B38*2),0)</f>
        <v/>
      </c>
      <c r="D24" s="20">
        <f>IFERROR(IF(A24-MIN(12,MAX(0,ROUND(ENTRADAS!B36/30,0)))&lt;1,0,INDEX($C$5:$C$28,A24-MIN(12,MAX(0,ROUND(ENTRADAS!B36/30,0))))),0)</f>
        <v/>
      </c>
      <c r="E24" s="20">
        <f>IFERROR(B24*ENTRADAS!B22*ENTRADAS!B32,0)</f>
        <v/>
      </c>
      <c r="F24" s="20">
        <f>IFERROR(IF(A24-MIN(12,MAX(0,ROUND(ENTRADAS!B37/30,0)))&lt;1,0,INDEX($E$5:$E$28,A24-MIN(12,MAX(0,ROUND(ENTRADAS!B37/30,0))))),0)</f>
        <v/>
      </c>
      <c r="G24" s="20">
        <f>IFERROR(ENTRADAS!B19,0)</f>
        <v/>
      </c>
      <c r="H24" s="20">
        <f>IFERROR(H23+D24-F24-G24,0)</f>
        <v/>
      </c>
    </row>
    <row r="25">
      <c r="A25" s="18" t="n">
        <v>21</v>
      </c>
      <c r="B25" s="19">
        <f>IFERROR(ENTRADAS!B23*0.7*(1+ENTRADAS!B24)^(A25-1),0)</f>
        <v/>
      </c>
      <c r="C25" s="20">
        <f>IFERROR(B25*ENTRADAS!B22*(1-ENTRADAS!B38*2),0)</f>
        <v/>
      </c>
      <c r="D25" s="20">
        <f>IFERROR(IF(A25-MIN(12,MAX(0,ROUND(ENTRADAS!B36/30,0)))&lt;1,0,INDEX($C$5:$C$28,A25-MIN(12,MAX(0,ROUND(ENTRADAS!B36/30,0))))),0)</f>
        <v/>
      </c>
      <c r="E25" s="20">
        <f>IFERROR(B25*ENTRADAS!B22*ENTRADAS!B32,0)</f>
        <v/>
      </c>
      <c r="F25" s="20">
        <f>IFERROR(IF(A25-MIN(12,MAX(0,ROUND(ENTRADAS!B37/30,0)))&lt;1,0,INDEX($E$5:$E$28,A25-MIN(12,MAX(0,ROUND(ENTRADAS!B37/30,0))))),0)</f>
        <v/>
      </c>
      <c r="G25" s="20">
        <f>IFERROR(ENTRADAS!B19,0)</f>
        <v/>
      </c>
      <c r="H25" s="20">
        <f>IFERROR(H24+D25-F25-G25,0)</f>
        <v/>
      </c>
    </row>
    <row r="26">
      <c r="A26" s="18" t="n">
        <v>22</v>
      </c>
      <c r="B26" s="19">
        <f>IFERROR(ENTRADAS!B23*0.7*(1+ENTRADAS!B24)^(A26-1),0)</f>
        <v/>
      </c>
      <c r="C26" s="20">
        <f>IFERROR(B26*ENTRADAS!B22*(1-ENTRADAS!B38*2),0)</f>
        <v/>
      </c>
      <c r="D26" s="20">
        <f>IFERROR(IF(A26-MIN(12,MAX(0,ROUND(ENTRADAS!B36/30,0)))&lt;1,0,INDEX($C$5:$C$28,A26-MIN(12,MAX(0,ROUND(ENTRADAS!B36/30,0))))),0)</f>
        <v/>
      </c>
      <c r="E26" s="20">
        <f>IFERROR(B26*ENTRADAS!B22*ENTRADAS!B32,0)</f>
        <v/>
      </c>
      <c r="F26" s="20">
        <f>IFERROR(IF(A26-MIN(12,MAX(0,ROUND(ENTRADAS!B37/30,0)))&lt;1,0,INDEX($E$5:$E$28,A26-MIN(12,MAX(0,ROUND(ENTRADAS!B37/30,0))))),0)</f>
        <v/>
      </c>
      <c r="G26" s="20">
        <f>IFERROR(ENTRADAS!B19,0)</f>
        <v/>
      </c>
      <c r="H26" s="20">
        <f>IFERROR(H25+D26-F26-G26,0)</f>
        <v/>
      </c>
    </row>
    <row r="27">
      <c r="A27" s="18" t="n">
        <v>23</v>
      </c>
      <c r="B27" s="19">
        <f>IFERROR(ENTRADAS!B23*0.7*(1+ENTRADAS!B24)^(A27-1),0)</f>
        <v/>
      </c>
      <c r="C27" s="20">
        <f>IFERROR(B27*ENTRADAS!B22*(1-ENTRADAS!B38*2),0)</f>
        <v/>
      </c>
      <c r="D27" s="20">
        <f>IFERROR(IF(A27-MIN(12,MAX(0,ROUND(ENTRADAS!B36/30,0)))&lt;1,0,INDEX($C$5:$C$28,A27-MIN(12,MAX(0,ROUND(ENTRADAS!B36/30,0))))),0)</f>
        <v/>
      </c>
      <c r="E27" s="20">
        <f>IFERROR(B27*ENTRADAS!B22*ENTRADAS!B32,0)</f>
        <v/>
      </c>
      <c r="F27" s="20">
        <f>IFERROR(IF(A27-MIN(12,MAX(0,ROUND(ENTRADAS!B37/30,0)))&lt;1,0,INDEX($E$5:$E$28,A27-MIN(12,MAX(0,ROUND(ENTRADAS!B37/30,0))))),0)</f>
        <v/>
      </c>
      <c r="G27" s="20">
        <f>IFERROR(ENTRADAS!B19,0)</f>
        <v/>
      </c>
      <c r="H27" s="20">
        <f>IFERROR(H26+D27-F27-G27,0)</f>
        <v/>
      </c>
    </row>
    <row r="28">
      <c r="A28" s="18" t="n">
        <v>24</v>
      </c>
      <c r="B28" s="19">
        <f>IFERROR(ENTRADAS!B23*0.7*(1+ENTRADAS!B24)^(A28-1),0)</f>
        <v/>
      </c>
      <c r="C28" s="20">
        <f>IFERROR(B28*ENTRADAS!B22*(1-ENTRADAS!B38*2),0)</f>
        <v/>
      </c>
      <c r="D28" s="20">
        <f>IFERROR(IF(A28-MIN(12,MAX(0,ROUND(ENTRADAS!B36/30,0)))&lt;1,0,INDEX($C$5:$C$28,A28-MIN(12,MAX(0,ROUND(ENTRADAS!B36/30,0))))),0)</f>
        <v/>
      </c>
      <c r="E28" s="20">
        <f>IFERROR(B28*ENTRADAS!B22*ENTRADAS!B32,0)</f>
        <v/>
      </c>
      <c r="F28" s="20">
        <f>IFERROR(IF(A28-MIN(12,MAX(0,ROUND(ENTRADAS!B37/30,0)))&lt;1,0,INDEX($E$5:$E$28,A28-MIN(12,MAX(0,ROUND(ENTRADAS!B37/30,0))))),0)</f>
        <v/>
      </c>
      <c r="G28" s="20">
        <f>IFERROR(ENTRADAS!B19,0)</f>
        <v/>
      </c>
      <c r="H28" s="20">
        <f>IFERROR(H27+D28-F28-G28,0)</f>
        <v/>
      </c>
    </row>
    <row r="30">
      <c r="A30" s="10" t="inlineStr">
        <is>
          <t>Ponto de equilíbrio (R$ por mês)</t>
        </is>
      </c>
      <c r="B30" s="11">
        <f>IFERROR(IF(ENTRADAS!B33&lt;=0,"sem margem",ENTRADAS!B19/ENTRADAS!B33),"")</f>
        <v/>
      </c>
      <c r="C30" s="12" t="inlineStr">
        <is>
          <t>Faturamento mínimo para não perder dinheiro.</t>
        </is>
      </c>
    </row>
    <row r="31">
      <c r="A31" s="10" t="inlineStr">
        <is>
          <t>Ponto de equilíbrio (vendas por mês)</t>
        </is>
      </c>
      <c r="B31" s="21">
        <f>IFERROR(IF(ENTRADAS!B33&lt;=0,"sem margem",ROUNDUP(ENTRADAS!B19/ENTRADAS!B33/ENTRADAS!B22,0)),"")</f>
        <v/>
      </c>
    </row>
    <row r="32">
      <c r="A32" s="10" t="inlineStr">
        <is>
          <t>Fundo do poço (R$)</t>
        </is>
      </c>
      <c r="B32" s="11">
        <f>IFERROR(MIN($H$5:$H$28),"")</f>
        <v/>
      </c>
      <c r="C32" s="12" t="inlineStr">
        <is>
          <t>O ponto mais baixo da curva nos 24 meses. A curva começa em menos o investimento inicial e não conta o dinheiro que você já tem: por isso este número é o total que o começo pede, e não o que falta.</t>
        </is>
      </c>
    </row>
    <row r="33">
      <c r="A33" s="10" t="inlineStr">
        <is>
          <t>Necessidade de caixa (R$)</t>
        </is>
      </c>
      <c r="B33" s="11">
        <f>IFERROR(MAX(0,-MIN($H$5:$H$28)),"")</f>
        <v/>
      </c>
    </row>
    <row r="34">
      <c r="A34" s="10" t="inlineStr">
        <is>
          <t>Mês em que o caixa fica positivo</t>
        </is>
      </c>
      <c r="B34" s="21">
        <f>IFERROR(IF(MAX($H$5:$H$28)&lt;0,"não fica em 24 meses",MATCH(TRUE,INDEX($H$5:$H$28&gt;=0,0),0)),"")</f>
        <v/>
      </c>
    </row>
    <row r="36">
      <c r="A36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8" customWidth="1" min="8" max="8"/>
  </cols>
  <sheetData>
    <row r="1">
      <c r="A1" s="1" t="inlineStr">
        <is>
          <t>Projeção Boa</t>
        </is>
      </c>
    </row>
    <row r="2">
      <c r="A2" s="2" t="inlineStr">
        <is>
          <t>O volume maior que você digitou na aba ENTRADAS.</t>
        </is>
      </c>
    </row>
    <row r="4">
      <c r="A4" s="7" t="inlineStr">
        <is>
          <t>Mês</t>
        </is>
      </c>
      <c r="B4" s="7" t="inlineStr">
        <is>
          <t>Vendas</t>
        </is>
      </c>
      <c r="C4" s="7" t="inlineStr">
        <is>
          <t>Receita bruta</t>
        </is>
      </c>
      <c r="D4" s="7" t="inlineStr">
        <is>
          <t>Recebido no mês</t>
        </is>
      </c>
      <c r="E4" s="7" t="inlineStr">
        <is>
          <t>Custo variável</t>
        </is>
      </c>
      <c r="F4" s="7" t="inlineStr">
        <is>
          <t>Pago no mês</t>
        </is>
      </c>
      <c r="G4" s="7" t="inlineStr">
        <is>
          <t>Custo fixo</t>
        </is>
      </c>
      <c r="H4" s="7" t="inlineStr">
        <is>
          <t>Caixa acumulado</t>
        </is>
      </c>
    </row>
    <row r="5">
      <c r="A5" s="18" t="n">
        <v>1</v>
      </c>
      <c r="B5" s="19">
        <f>IFERROR(ENTRADAS!B23*(1+ENTRADAS!B42)*(1+ENTRADAS!B24)^(A5-1),0)</f>
        <v/>
      </c>
      <c r="C5" s="20">
        <f>IFERROR(B5*ENTRADAS!B22*(1-ENTRADAS!B38*1),0)</f>
        <v/>
      </c>
      <c r="D5" s="20">
        <f>IFERROR(IF(A5-MIN(12,MAX(0,ROUND(ENTRADAS!B36/30,0)))&lt;1,0,INDEX($C$5:$C$28,A5-MIN(12,MAX(0,ROUND(ENTRADAS!B36/30,0))))),0)</f>
        <v/>
      </c>
      <c r="E5" s="20">
        <f>IFERROR(B5*ENTRADAS!B22*ENTRADAS!B32,0)</f>
        <v/>
      </c>
      <c r="F5" s="20">
        <f>IFERROR(IF(A5-MIN(12,MAX(0,ROUND(ENTRADAS!B37/30,0)))&lt;1,0,INDEX($E$5:$E$28,A5-MIN(12,MAX(0,ROUND(ENTRADAS!B37/30,0))))),0)</f>
        <v/>
      </c>
      <c r="G5" s="20">
        <f>IFERROR(ENTRADAS!B19,0)</f>
        <v/>
      </c>
      <c r="H5" s="20">
        <f>IFERROR(-ENTRADAS!B16+D5-F5-G5,0)</f>
        <v/>
      </c>
    </row>
    <row r="6">
      <c r="A6" s="18" t="n">
        <v>2</v>
      </c>
      <c r="B6" s="19">
        <f>IFERROR(ENTRADAS!B23*(1+ENTRADAS!B42)*(1+ENTRADAS!B24)^(A6-1),0)</f>
        <v/>
      </c>
      <c r="C6" s="20">
        <f>IFERROR(B6*ENTRADAS!B22*(1-ENTRADAS!B38*1),0)</f>
        <v/>
      </c>
      <c r="D6" s="20">
        <f>IFERROR(IF(A6-MIN(12,MAX(0,ROUND(ENTRADAS!B36/30,0)))&lt;1,0,INDEX($C$5:$C$28,A6-MIN(12,MAX(0,ROUND(ENTRADAS!B36/30,0))))),0)</f>
        <v/>
      </c>
      <c r="E6" s="20">
        <f>IFERROR(B6*ENTRADAS!B22*ENTRADAS!B32,0)</f>
        <v/>
      </c>
      <c r="F6" s="20">
        <f>IFERROR(IF(A6-MIN(12,MAX(0,ROUND(ENTRADAS!B37/30,0)))&lt;1,0,INDEX($E$5:$E$28,A6-MIN(12,MAX(0,ROUND(ENTRADAS!B37/30,0))))),0)</f>
        <v/>
      </c>
      <c r="G6" s="20">
        <f>IFERROR(ENTRADAS!B19,0)</f>
        <v/>
      </c>
      <c r="H6" s="20">
        <f>IFERROR(H5+D6-F6-G6,0)</f>
        <v/>
      </c>
    </row>
    <row r="7">
      <c r="A7" s="18" t="n">
        <v>3</v>
      </c>
      <c r="B7" s="19">
        <f>IFERROR(ENTRADAS!B23*(1+ENTRADAS!B42)*(1+ENTRADAS!B24)^(A7-1),0)</f>
        <v/>
      </c>
      <c r="C7" s="20">
        <f>IFERROR(B7*ENTRADAS!B22*(1-ENTRADAS!B38*1),0)</f>
        <v/>
      </c>
      <c r="D7" s="20">
        <f>IFERROR(IF(A7-MIN(12,MAX(0,ROUND(ENTRADAS!B36/30,0)))&lt;1,0,INDEX($C$5:$C$28,A7-MIN(12,MAX(0,ROUND(ENTRADAS!B36/30,0))))),0)</f>
        <v/>
      </c>
      <c r="E7" s="20">
        <f>IFERROR(B7*ENTRADAS!B22*ENTRADAS!B32,0)</f>
        <v/>
      </c>
      <c r="F7" s="20">
        <f>IFERROR(IF(A7-MIN(12,MAX(0,ROUND(ENTRADAS!B37/30,0)))&lt;1,0,INDEX($E$5:$E$28,A7-MIN(12,MAX(0,ROUND(ENTRADAS!B37/30,0))))),0)</f>
        <v/>
      </c>
      <c r="G7" s="20">
        <f>IFERROR(ENTRADAS!B19,0)</f>
        <v/>
      </c>
      <c r="H7" s="20">
        <f>IFERROR(H6+D7-F7-G7,0)</f>
        <v/>
      </c>
    </row>
    <row r="8">
      <c r="A8" s="18" t="n">
        <v>4</v>
      </c>
      <c r="B8" s="19">
        <f>IFERROR(ENTRADAS!B23*(1+ENTRADAS!B42)*(1+ENTRADAS!B24)^(A8-1),0)</f>
        <v/>
      </c>
      <c r="C8" s="20">
        <f>IFERROR(B8*ENTRADAS!B22*(1-ENTRADAS!B38*1),0)</f>
        <v/>
      </c>
      <c r="D8" s="20">
        <f>IFERROR(IF(A8-MIN(12,MAX(0,ROUND(ENTRADAS!B36/30,0)))&lt;1,0,INDEX($C$5:$C$28,A8-MIN(12,MAX(0,ROUND(ENTRADAS!B36/30,0))))),0)</f>
        <v/>
      </c>
      <c r="E8" s="20">
        <f>IFERROR(B8*ENTRADAS!B22*ENTRADAS!B32,0)</f>
        <v/>
      </c>
      <c r="F8" s="20">
        <f>IFERROR(IF(A8-MIN(12,MAX(0,ROUND(ENTRADAS!B37/30,0)))&lt;1,0,INDEX($E$5:$E$28,A8-MIN(12,MAX(0,ROUND(ENTRADAS!B37/30,0))))),0)</f>
        <v/>
      </c>
      <c r="G8" s="20">
        <f>IFERROR(ENTRADAS!B19,0)</f>
        <v/>
      </c>
      <c r="H8" s="20">
        <f>IFERROR(H7+D8-F8-G8,0)</f>
        <v/>
      </c>
    </row>
    <row r="9">
      <c r="A9" s="18" t="n">
        <v>5</v>
      </c>
      <c r="B9" s="19">
        <f>IFERROR(ENTRADAS!B23*(1+ENTRADAS!B42)*(1+ENTRADAS!B24)^(A9-1),0)</f>
        <v/>
      </c>
      <c r="C9" s="20">
        <f>IFERROR(B9*ENTRADAS!B22*(1-ENTRADAS!B38*1),0)</f>
        <v/>
      </c>
      <c r="D9" s="20">
        <f>IFERROR(IF(A9-MIN(12,MAX(0,ROUND(ENTRADAS!B36/30,0)))&lt;1,0,INDEX($C$5:$C$28,A9-MIN(12,MAX(0,ROUND(ENTRADAS!B36/30,0))))),0)</f>
        <v/>
      </c>
      <c r="E9" s="20">
        <f>IFERROR(B9*ENTRADAS!B22*ENTRADAS!B32,0)</f>
        <v/>
      </c>
      <c r="F9" s="20">
        <f>IFERROR(IF(A9-MIN(12,MAX(0,ROUND(ENTRADAS!B37/30,0)))&lt;1,0,INDEX($E$5:$E$28,A9-MIN(12,MAX(0,ROUND(ENTRADAS!B37/30,0))))),0)</f>
        <v/>
      </c>
      <c r="G9" s="20">
        <f>IFERROR(ENTRADAS!B19,0)</f>
        <v/>
      </c>
      <c r="H9" s="20">
        <f>IFERROR(H8+D9-F9-G9,0)</f>
        <v/>
      </c>
    </row>
    <row r="10">
      <c r="A10" s="18" t="n">
        <v>6</v>
      </c>
      <c r="B10" s="19">
        <f>IFERROR(ENTRADAS!B23*(1+ENTRADAS!B42)*(1+ENTRADAS!B24)^(A10-1),0)</f>
        <v/>
      </c>
      <c r="C10" s="20">
        <f>IFERROR(B10*ENTRADAS!B22*(1-ENTRADAS!B38*1),0)</f>
        <v/>
      </c>
      <c r="D10" s="20">
        <f>IFERROR(IF(A10-MIN(12,MAX(0,ROUND(ENTRADAS!B36/30,0)))&lt;1,0,INDEX($C$5:$C$28,A10-MIN(12,MAX(0,ROUND(ENTRADAS!B36/30,0))))),0)</f>
        <v/>
      </c>
      <c r="E10" s="20">
        <f>IFERROR(B10*ENTRADAS!B22*ENTRADAS!B32,0)</f>
        <v/>
      </c>
      <c r="F10" s="20">
        <f>IFERROR(IF(A10-MIN(12,MAX(0,ROUND(ENTRADAS!B37/30,0)))&lt;1,0,INDEX($E$5:$E$28,A10-MIN(12,MAX(0,ROUND(ENTRADAS!B37/30,0))))),0)</f>
        <v/>
      </c>
      <c r="G10" s="20">
        <f>IFERROR(ENTRADAS!B19,0)</f>
        <v/>
      </c>
      <c r="H10" s="20">
        <f>IFERROR(H9+D10-F10-G10,0)</f>
        <v/>
      </c>
    </row>
    <row r="11">
      <c r="A11" s="18" t="n">
        <v>7</v>
      </c>
      <c r="B11" s="19">
        <f>IFERROR(ENTRADAS!B23*(1+ENTRADAS!B42)*(1+ENTRADAS!B24)^(A11-1),0)</f>
        <v/>
      </c>
      <c r="C11" s="20">
        <f>IFERROR(B11*ENTRADAS!B22*(1-ENTRADAS!B38*1),0)</f>
        <v/>
      </c>
      <c r="D11" s="20">
        <f>IFERROR(IF(A11-MIN(12,MAX(0,ROUND(ENTRADAS!B36/30,0)))&lt;1,0,INDEX($C$5:$C$28,A11-MIN(12,MAX(0,ROUND(ENTRADAS!B36/30,0))))),0)</f>
        <v/>
      </c>
      <c r="E11" s="20">
        <f>IFERROR(B11*ENTRADAS!B22*ENTRADAS!B32,0)</f>
        <v/>
      </c>
      <c r="F11" s="20">
        <f>IFERROR(IF(A11-MIN(12,MAX(0,ROUND(ENTRADAS!B37/30,0)))&lt;1,0,INDEX($E$5:$E$28,A11-MIN(12,MAX(0,ROUND(ENTRADAS!B37/30,0))))),0)</f>
        <v/>
      </c>
      <c r="G11" s="20">
        <f>IFERROR(ENTRADAS!B19,0)</f>
        <v/>
      </c>
      <c r="H11" s="20">
        <f>IFERROR(H10+D11-F11-G11,0)</f>
        <v/>
      </c>
    </row>
    <row r="12">
      <c r="A12" s="18" t="n">
        <v>8</v>
      </c>
      <c r="B12" s="19">
        <f>IFERROR(ENTRADAS!B23*(1+ENTRADAS!B42)*(1+ENTRADAS!B24)^(A12-1),0)</f>
        <v/>
      </c>
      <c r="C12" s="20">
        <f>IFERROR(B12*ENTRADAS!B22*(1-ENTRADAS!B38*1),0)</f>
        <v/>
      </c>
      <c r="D12" s="20">
        <f>IFERROR(IF(A12-MIN(12,MAX(0,ROUND(ENTRADAS!B36/30,0)))&lt;1,0,INDEX($C$5:$C$28,A12-MIN(12,MAX(0,ROUND(ENTRADAS!B36/30,0))))),0)</f>
        <v/>
      </c>
      <c r="E12" s="20">
        <f>IFERROR(B12*ENTRADAS!B22*ENTRADAS!B32,0)</f>
        <v/>
      </c>
      <c r="F12" s="20">
        <f>IFERROR(IF(A12-MIN(12,MAX(0,ROUND(ENTRADAS!B37/30,0)))&lt;1,0,INDEX($E$5:$E$28,A12-MIN(12,MAX(0,ROUND(ENTRADAS!B37/30,0))))),0)</f>
        <v/>
      </c>
      <c r="G12" s="20">
        <f>IFERROR(ENTRADAS!B19,0)</f>
        <v/>
      </c>
      <c r="H12" s="20">
        <f>IFERROR(H11+D12-F12-G12,0)</f>
        <v/>
      </c>
    </row>
    <row r="13">
      <c r="A13" s="18" t="n">
        <v>9</v>
      </c>
      <c r="B13" s="19">
        <f>IFERROR(ENTRADAS!B23*(1+ENTRADAS!B42)*(1+ENTRADAS!B24)^(A13-1),0)</f>
        <v/>
      </c>
      <c r="C13" s="20">
        <f>IFERROR(B13*ENTRADAS!B22*(1-ENTRADAS!B38*1),0)</f>
        <v/>
      </c>
      <c r="D13" s="20">
        <f>IFERROR(IF(A13-MIN(12,MAX(0,ROUND(ENTRADAS!B36/30,0)))&lt;1,0,INDEX($C$5:$C$28,A13-MIN(12,MAX(0,ROUND(ENTRADAS!B36/30,0))))),0)</f>
        <v/>
      </c>
      <c r="E13" s="20">
        <f>IFERROR(B13*ENTRADAS!B22*ENTRADAS!B32,0)</f>
        <v/>
      </c>
      <c r="F13" s="20">
        <f>IFERROR(IF(A13-MIN(12,MAX(0,ROUND(ENTRADAS!B37/30,0)))&lt;1,0,INDEX($E$5:$E$28,A13-MIN(12,MAX(0,ROUND(ENTRADAS!B37/30,0))))),0)</f>
        <v/>
      </c>
      <c r="G13" s="20">
        <f>IFERROR(ENTRADAS!B19,0)</f>
        <v/>
      </c>
      <c r="H13" s="20">
        <f>IFERROR(H12+D13-F13-G13,0)</f>
        <v/>
      </c>
    </row>
    <row r="14">
      <c r="A14" s="18" t="n">
        <v>10</v>
      </c>
      <c r="B14" s="19">
        <f>IFERROR(ENTRADAS!B23*(1+ENTRADAS!B42)*(1+ENTRADAS!B24)^(A14-1),0)</f>
        <v/>
      </c>
      <c r="C14" s="20">
        <f>IFERROR(B14*ENTRADAS!B22*(1-ENTRADAS!B38*1),0)</f>
        <v/>
      </c>
      <c r="D14" s="20">
        <f>IFERROR(IF(A14-MIN(12,MAX(0,ROUND(ENTRADAS!B36/30,0)))&lt;1,0,INDEX($C$5:$C$28,A14-MIN(12,MAX(0,ROUND(ENTRADAS!B36/30,0))))),0)</f>
        <v/>
      </c>
      <c r="E14" s="20">
        <f>IFERROR(B14*ENTRADAS!B22*ENTRADAS!B32,0)</f>
        <v/>
      </c>
      <c r="F14" s="20">
        <f>IFERROR(IF(A14-MIN(12,MAX(0,ROUND(ENTRADAS!B37/30,0)))&lt;1,0,INDEX($E$5:$E$28,A14-MIN(12,MAX(0,ROUND(ENTRADAS!B37/30,0))))),0)</f>
        <v/>
      </c>
      <c r="G14" s="20">
        <f>IFERROR(ENTRADAS!B19,0)</f>
        <v/>
      </c>
      <c r="H14" s="20">
        <f>IFERROR(H13+D14-F14-G14,0)</f>
        <v/>
      </c>
    </row>
    <row r="15">
      <c r="A15" s="18" t="n">
        <v>11</v>
      </c>
      <c r="B15" s="19">
        <f>IFERROR(ENTRADAS!B23*(1+ENTRADAS!B42)*(1+ENTRADAS!B24)^(A15-1),0)</f>
        <v/>
      </c>
      <c r="C15" s="20">
        <f>IFERROR(B15*ENTRADAS!B22*(1-ENTRADAS!B38*1),0)</f>
        <v/>
      </c>
      <c r="D15" s="20">
        <f>IFERROR(IF(A15-MIN(12,MAX(0,ROUND(ENTRADAS!B36/30,0)))&lt;1,0,INDEX($C$5:$C$28,A15-MIN(12,MAX(0,ROUND(ENTRADAS!B36/30,0))))),0)</f>
        <v/>
      </c>
      <c r="E15" s="20">
        <f>IFERROR(B15*ENTRADAS!B22*ENTRADAS!B32,0)</f>
        <v/>
      </c>
      <c r="F15" s="20">
        <f>IFERROR(IF(A15-MIN(12,MAX(0,ROUND(ENTRADAS!B37/30,0)))&lt;1,0,INDEX($E$5:$E$28,A15-MIN(12,MAX(0,ROUND(ENTRADAS!B37/30,0))))),0)</f>
        <v/>
      </c>
      <c r="G15" s="20">
        <f>IFERROR(ENTRADAS!B19,0)</f>
        <v/>
      </c>
      <c r="H15" s="20">
        <f>IFERROR(H14+D15-F15-G15,0)</f>
        <v/>
      </c>
    </row>
    <row r="16">
      <c r="A16" s="18" t="n">
        <v>12</v>
      </c>
      <c r="B16" s="19">
        <f>IFERROR(ENTRADAS!B23*(1+ENTRADAS!B42)*(1+ENTRADAS!B24)^(A16-1),0)</f>
        <v/>
      </c>
      <c r="C16" s="20">
        <f>IFERROR(B16*ENTRADAS!B22*(1-ENTRADAS!B38*1),0)</f>
        <v/>
      </c>
      <c r="D16" s="20">
        <f>IFERROR(IF(A16-MIN(12,MAX(0,ROUND(ENTRADAS!B36/30,0)))&lt;1,0,INDEX($C$5:$C$28,A16-MIN(12,MAX(0,ROUND(ENTRADAS!B36/30,0))))),0)</f>
        <v/>
      </c>
      <c r="E16" s="20">
        <f>IFERROR(B16*ENTRADAS!B22*ENTRADAS!B32,0)</f>
        <v/>
      </c>
      <c r="F16" s="20">
        <f>IFERROR(IF(A16-MIN(12,MAX(0,ROUND(ENTRADAS!B37/30,0)))&lt;1,0,INDEX($E$5:$E$28,A16-MIN(12,MAX(0,ROUND(ENTRADAS!B37/30,0))))),0)</f>
        <v/>
      </c>
      <c r="G16" s="20">
        <f>IFERROR(ENTRADAS!B19,0)</f>
        <v/>
      </c>
      <c r="H16" s="20">
        <f>IFERROR(H15+D16-F16-G16,0)</f>
        <v/>
      </c>
    </row>
    <row r="17">
      <c r="A17" s="18" t="n">
        <v>13</v>
      </c>
      <c r="B17" s="19">
        <f>IFERROR(ENTRADAS!B23*(1+ENTRADAS!B42)*(1+ENTRADAS!B24)^(A17-1),0)</f>
        <v/>
      </c>
      <c r="C17" s="20">
        <f>IFERROR(B17*ENTRADAS!B22*(1-ENTRADAS!B38*1),0)</f>
        <v/>
      </c>
      <c r="D17" s="20">
        <f>IFERROR(IF(A17-MIN(12,MAX(0,ROUND(ENTRADAS!B36/30,0)))&lt;1,0,INDEX($C$5:$C$28,A17-MIN(12,MAX(0,ROUND(ENTRADAS!B36/30,0))))),0)</f>
        <v/>
      </c>
      <c r="E17" s="20">
        <f>IFERROR(B17*ENTRADAS!B22*ENTRADAS!B32,0)</f>
        <v/>
      </c>
      <c r="F17" s="20">
        <f>IFERROR(IF(A17-MIN(12,MAX(0,ROUND(ENTRADAS!B37/30,0)))&lt;1,0,INDEX($E$5:$E$28,A17-MIN(12,MAX(0,ROUND(ENTRADAS!B37/30,0))))),0)</f>
        <v/>
      </c>
      <c r="G17" s="20">
        <f>IFERROR(ENTRADAS!B19,0)</f>
        <v/>
      </c>
      <c r="H17" s="20">
        <f>IFERROR(H16+D17-F17-G17,0)</f>
        <v/>
      </c>
    </row>
    <row r="18">
      <c r="A18" s="18" t="n">
        <v>14</v>
      </c>
      <c r="B18" s="19">
        <f>IFERROR(ENTRADAS!B23*(1+ENTRADAS!B42)*(1+ENTRADAS!B24)^(A18-1),0)</f>
        <v/>
      </c>
      <c r="C18" s="20">
        <f>IFERROR(B18*ENTRADAS!B22*(1-ENTRADAS!B38*1),0)</f>
        <v/>
      </c>
      <c r="D18" s="20">
        <f>IFERROR(IF(A18-MIN(12,MAX(0,ROUND(ENTRADAS!B36/30,0)))&lt;1,0,INDEX($C$5:$C$28,A18-MIN(12,MAX(0,ROUND(ENTRADAS!B36/30,0))))),0)</f>
        <v/>
      </c>
      <c r="E18" s="20">
        <f>IFERROR(B18*ENTRADAS!B22*ENTRADAS!B32,0)</f>
        <v/>
      </c>
      <c r="F18" s="20">
        <f>IFERROR(IF(A18-MIN(12,MAX(0,ROUND(ENTRADAS!B37/30,0)))&lt;1,0,INDEX($E$5:$E$28,A18-MIN(12,MAX(0,ROUND(ENTRADAS!B37/30,0))))),0)</f>
        <v/>
      </c>
      <c r="G18" s="20">
        <f>IFERROR(ENTRADAS!B19,0)</f>
        <v/>
      </c>
      <c r="H18" s="20">
        <f>IFERROR(H17+D18-F18-G18,0)</f>
        <v/>
      </c>
    </row>
    <row r="19">
      <c r="A19" s="18" t="n">
        <v>15</v>
      </c>
      <c r="B19" s="19">
        <f>IFERROR(ENTRADAS!B23*(1+ENTRADAS!B42)*(1+ENTRADAS!B24)^(A19-1),0)</f>
        <v/>
      </c>
      <c r="C19" s="20">
        <f>IFERROR(B19*ENTRADAS!B22*(1-ENTRADAS!B38*1),0)</f>
        <v/>
      </c>
      <c r="D19" s="20">
        <f>IFERROR(IF(A19-MIN(12,MAX(0,ROUND(ENTRADAS!B36/30,0)))&lt;1,0,INDEX($C$5:$C$28,A19-MIN(12,MAX(0,ROUND(ENTRADAS!B36/30,0))))),0)</f>
        <v/>
      </c>
      <c r="E19" s="20">
        <f>IFERROR(B19*ENTRADAS!B22*ENTRADAS!B32,0)</f>
        <v/>
      </c>
      <c r="F19" s="20">
        <f>IFERROR(IF(A19-MIN(12,MAX(0,ROUND(ENTRADAS!B37/30,0)))&lt;1,0,INDEX($E$5:$E$28,A19-MIN(12,MAX(0,ROUND(ENTRADAS!B37/30,0))))),0)</f>
        <v/>
      </c>
      <c r="G19" s="20">
        <f>IFERROR(ENTRADAS!B19,0)</f>
        <v/>
      </c>
      <c r="H19" s="20">
        <f>IFERROR(H18+D19-F19-G19,0)</f>
        <v/>
      </c>
    </row>
    <row r="20">
      <c r="A20" s="18" t="n">
        <v>16</v>
      </c>
      <c r="B20" s="19">
        <f>IFERROR(ENTRADAS!B23*(1+ENTRADAS!B42)*(1+ENTRADAS!B24)^(A20-1),0)</f>
        <v/>
      </c>
      <c r="C20" s="20">
        <f>IFERROR(B20*ENTRADAS!B22*(1-ENTRADAS!B38*1),0)</f>
        <v/>
      </c>
      <c r="D20" s="20">
        <f>IFERROR(IF(A20-MIN(12,MAX(0,ROUND(ENTRADAS!B36/30,0)))&lt;1,0,INDEX($C$5:$C$28,A20-MIN(12,MAX(0,ROUND(ENTRADAS!B36/30,0))))),0)</f>
        <v/>
      </c>
      <c r="E20" s="20">
        <f>IFERROR(B20*ENTRADAS!B22*ENTRADAS!B32,0)</f>
        <v/>
      </c>
      <c r="F20" s="20">
        <f>IFERROR(IF(A20-MIN(12,MAX(0,ROUND(ENTRADAS!B37/30,0)))&lt;1,0,INDEX($E$5:$E$28,A20-MIN(12,MAX(0,ROUND(ENTRADAS!B37/30,0))))),0)</f>
        <v/>
      </c>
      <c r="G20" s="20">
        <f>IFERROR(ENTRADAS!B19,0)</f>
        <v/>
      </c>
      <c r="H20" s="20">
        <f>IFERROR(H19+D20-F20-G20,0)</f>
        <v/>
      </c>
    </row>
    <row r="21">
      <c r="A21" s="18" t="n">
        <v>17</v>
      </c>
      <c r="B21" s="19">
        <f>IFERROR(ENTRADAS!B23*(1+ENTRADAS!B42)*(1+ENTRADAS!B24)^(A21-1),0)</f>
        <v/>
      </c>
      <c r="C21" s="20">
        <f>IFERROR(B21*ENTRADAS!B22*(1-ENTRADAS!B38*1),0)</f>
        <v/>
      </c>
      <c r="D21" s="20">
        <f>IFERROR(IF(A21-MIN(12,MAX(0,ROUND(ENTRADAS!B36/30,0)))&lt;1,0,INDEX($C$5:$C$28,A21-MIN(12,MAX(0,ROUND(ENTRADAS!B36/30,0))))),0)</f>
        <v/>
      </c>
      <c r="E21" s="20">
        <f>IFERROR(B21*ENTRADAS!B22*ENTRADAS!B32,0)</f>
        <v/>
      </c>
      <c r="F21" s="20">
        <f>IFERROR(IF(A21-MIN(12,MAX(0,ROUND(ENTRADAS!B37/30,0)))&lt;1,0,INDEX($E$5:$E$28,A21-MIN(12,MAX(0,ROUND(ENTRADAS!B37/30,0))))),0)</f>
        <v/>
      </c>
      <c r="G21" s="20">
        <f>IFERROR(ENTRADAS!B19,0)</f>
        <v/>
      </c>
      <c r="H21" s="20">
        <f>IFERROR(H20+D21-F21-G21,0)</f>
        <v/>
      </c>
    </row>
    <row r="22">
      <c r="A22" s="18" t="n">
        <v>18</v>
      </c>
      <c r="B22" s="19">
        <f>IFERROR(ENTRADAS!B23*(1+ENTRADAS!B42)*(1+ENTRADAS!B24)^(A22-1),0)</f>
        <v/>
      </c>
      <c r="C22" s="20">
        <f>IFERROR(B22*ENTRADAS!B22*(1-ENTRADAS!B38*1),0)</f>
        <v/>
      </c>
      <c r="D22" s="20">
        <f>IFERROR(IF(A22-MIN(12,MAX(0,ROUND(ENTRADAS!B36/30,0)))&lt;1,0,INDEX($C$5:$C$28,A22-MIN(12,MAX(0,ROUND(ENTRADAS!B36/30,0))))),0)</f>
        <v/>
      </c>
      <c r="E22" s="20">
        <f>IFERROR(B22*ENTRADAS!B22*ENTRADAS!B32,0)</f>
        <v/>
      </c>
      <c r="F22" s="20">
        <f>IFERROR(IF(A22-MIN(12,MAX(0,ROUND(ENTRADAS!B37/30,0)))&lt;1,0,INDEX($E$5:$E$28,A22-MIN(12,MAX(0,ROUND(ENTRADAS!B37/30,0))))),0)</f>
        <v/>
      </c>
      <c r="G22" s="20">
        <f>IFERROR(ENTRADAS!B19,0)</f>
        <v/>
      </c>
      <c r="H22" s="20">
        <f>IFERROR(H21+D22-F22-G22,0)</f>
        <v/>
      </c>
    </row>
    <row r="23">
      <c r="A23" s="18" t="n">
        <v>19</v>
      </c>
      <c r="B23" s="19">
        <f>IFERROR(ENTRADAS!B23*(1+ENTRADAS!B42)*(1+ENTRADAS!B24)^(A23-1),0)</f>
        <v/>
      </c>
      <c r="C23" s="20">
        <f>IFERROR(B23*ENTRADAS!B22*(1-ENTRADAS!B38*1),0)</f>
        <v/>
      </c>
      <c r="D23" s="20">
        <f>IFERROR(IF(A23-MIN(12,MAX(0,ROUND(ENTRADAS!B36/30,0)))&lt;1,0,INDEX($C$5:$C$28,A23-MIN(12,MAX(0,ROUND(ENTRADAS!B36/30,0))))),0)</f>
        <v/>
      </c>
      <c r="E23" s="20">
        <f>IFERROR(B23*ENTRADAS!B22*ENTRADAS!B32,0)</f>
        <v/>
      </c>
      <c r="F23" s="20">
        <f>IFERROR(IF(A23-MIN(12,MAX(0,ROUND(ENTRADAS!B37/30,0)))&lt;1,0,INDEX($E$5:$E$28,A23-MIN(12,MAX(0,ROUND(ENTRADAS!B37/30,0))))),0)</f>
        <v/>
      </c>
      <c r="G23" s="20">
        <f>IFERROR(ENTRADAS!B19,0)</f>
        <v/>
      </c>
      <c r="H23" s="20">
        <f>IFERROR(H22+D23-F23-G23,0)</f>
        <v/>
      </c>
    </row>
    <row r="24">
      <c r="A24" s="18" t="n">
        <v>20</v>
      </c>
      <c r="B24" s="19">
        <f>IFERROR(ENTRADAS!B23*(1+ENTRADAS!B42)*(1+ENTRADAS!B24)^(A24-1),0)</f>
        <v/>
      </c>
      <c r="C24" s="20">
        <f>IFERROR(B24*ENTRADAS!B22*(1-ENTRADAS!B38*1),0)</f>
        <v/>
      </c>
      <c r="D24" s="20">
        <f>IFERROR(IF(A24-MIN(12,MAX(0,ROUND(ENTRADAS!B36/30,0)))&lt;1,0,INDEX($C$5:$C$28,A24-MIN(12,MAX(0,ROUND(ENTRADAS!B36/30,0))))),0)</f>
        <v/>
      </c>
      <c r="E24" s="20">
        <f>IFERROR(B24*ENTRADAS!B22*ENTRADAS!B32,0)</f>
        <v/>
      </c>
      <c r="F24" s="20">
        <f>IFERROR(IF(A24-MIN(12,MAX(0,ROUND(ENTRADAS!B37/30,0)))&lt;1,0,INDEX($E$5:$E$28,A24-MIN(12,MAX(0,ROUND(ENTRADAS!B37/30,0))))),0)</f>
        <v/>
      </c>
      <c r="G24" s="20">
        <f>IFERROR(ENTRADAS!B19,0)</f>
        <v/>
      </c>
      <c r="H24" s="20">
        <f>IFERROR(H23+D24-F24-G24,0)</f>
        <v/>
      </c>
    </row>
    <row r="25">
      <c r="A25" s="18" t="n">
        <v>21</v>
      </c>
      <c r="B25" s="19">
        <f>IFERROR(ENTRADAS!B23*(1+ENTRADAS!B42)*(1+ENTRADAS!B24)^(A25-1),0)</f>
        <v/>
      </c>
      <c r="C25" s="20">
        <f>IFERROR(B25*ENTRADAS!B22*(1-ENTRADAS!B38*1),0)</f>
        <v/>
      </c>
      <c r="D25" s="20">
        <f>IFERROR(IF(A25-MIN(12,MAX(0,ROUND(ENTRADAS!B36/30,0)))&lt;1,0,INDEX($C$5:$C$28,A25-MIN(12,MAX(0,ROUND(ENTRADAS!B36/30,0))))),0)</f>
        <v/>
      </c>
      <c r="E25" s="20">
        <f>IFERROR(B25*ENTRADAS!B22*ENTRADAS!B32,0)</f>
        <v/>
      </c>
      <c r="F25" s="20">
        <f>IFERROR(IF(A25-MIN(12,MAX(0,ROUND(ENTRADAS!B37/30,0)))&lt;1,0,INDEX($E$5:$E$28,A25-MIN(12,MAX(0,ROUND(ENTRADAS!B37/30,0))))),0)</f>
        <v/>
      </c>
      <c r="G25" s="20">
        <f>IFERROR(ENTRADAS!B19,0)</f>
        <v/>
      </c>
      <c r="H25" s="20">
        <f>IFERROR(H24+D25-F25-G25,0)</f>
        <v/>
      </c>
    </row>
    <row r="26">
      <c r="A26" s="18" t="n">
        <v>22</v>
      </c>
      <c r="B26" s="19">
        <f>IFERROR(ENTRADAS!B23*(1+ENTRADAS!B42)*(1+ENTRADAS!B24)^(A26-1),0)</f>
        <v/>
      </c>
      <c r="C26" s="20">
        <f>IFERROR(B26*ENTRADAS!B22*(1-ENTRADAS!B38*1),0)</f>
        <v/>
      </c>
      <c r="D26" s="20">
        <f>IFERROR(IF(A26-MIN(12,MAX(0,ROUND(ENTRADAS!B36/30,0)))&lt;1,0,INDEX($C$5:$C$28,A26-MIN(12,MAX(0,ROUND(ENTRADAS!B36/30,0))))),0)</f>
        <v/>
      </c>
      <c r="E26" s="20">
        <f>IFERROR(B26*ENTRADAS!B22*ENTRADAS!B32,0)</f>
        <v/>
      </c>
      <c r="F26" s="20">
        <f>IFERROR(IF(A26-MIN(12,MAX(0,ROUND(ENTRADAS!B37/30,0)))&lt;1,0,INDEX($E$5:$E$28,A26-MIN(12,MAX(0,ROUND(ENTRADAS!B37/30,0))))),0)</f>
        <v/>
      </c>
      <c r="G26" s="20">
        <f>IFERROR(ENTRADAS!B19,0)</f>
        <v/>
      </c>
      <c r="H26" s="20">
        <f>IFERROR(H25+D26-F26-G26,0)</f>
        <v/>
      </c>
    </row>
    <row r="27">
      <c r="A27" s="18" t="n">
        <v>23</v>
      </c>
      <c r="B27" s="19">
        <f>IFERROR(ENTRADAS!B23*(1+ENTRADAS!B42)*(1+ENTRADAS!B24)^(A27-1),0)</f>
        <v/>
      </c>
      <c r="C27" s="20">
        <f>IFERROR(B27*ENTRADAS!B22*(1-ENTRADAS!B38*1),0)</f>
        <v/>
      </c>
      <c r="D27" s="20">
        <f>IFERROR(IF(A27-MIN(12,MAX(0,ROUND(ENTRADAS!B36/30,0)))&lt;1,0,INDEX($C$5:$C$28,A27-MIN(12,MAX(0,ROUND(ENTRADAS!B36/30,0))))),0)</f>
        <v/>
      </c>
      <c r="E27" s="20">
        <f>IFERROR(B27*ENTRADAS!B22*ENTRADAS!B32,0)</f>
        <v/>
      </c>
      <c r="F27" s="20">
        <f>IFERROR(IF(A27-MIN(12,MAX(0,ROUND(ENTRADAS!B37/30,0)))&lt;1,0,INDEX($E$5:$E$28,A27-MIN(12,MAX(0,ROUND(ENTRADAS!B37/30,0))))),0)</f>
        <v/>
      </c>
      <c r="G27" s="20">
        <f>IFERROR(ENTRADAS!B19,0)</f>
        <v/>
      </c>
      <c r="H27" s="20">
        <f>IFERROR(H26+D27-F27-G27,0)</f>
        <v/>
      </c>
    </row>
    <row r="28">
      <c r="A28" s="18" t="n">
        <v>24</v>
      </c>
      <c r="B28" s="19">
        <f>IFERROR(ENTRADAS!B23*(1+ENTRADAS!B42)*(1+ENTRADAS!B24)^(A28-1),0)</f>
        <v/>
      </c>
      <c r="C28" s="20">
        <f>IFERROR(B28*ENTRADAS!B22*(1-ENTRADAS!B38*1),0)</f>
        <v/>
      </c>
      <c r="D28" s="20">
        <f>IFERROR(IF(A28-MIN(12,MAX(0,ROUND(ENTRADAS!B36/30,0)))&lt;1,0,INDEX($C$5:$C$28,A28-MIN(12,MAX(0,ROUND(ENTRADAS!B36/30,0))))),0)</f>
        <v/>
      </c>
      <c r="E28" s="20">
        <f>IFERROR(B28*ENTRADAS!B22*ENTRADAS!B32,0)</f>
        <v/>
      </c>
      <c r="F28" s="20">
        <f>IFERROR(IF(A28-MIN(12,MAX(0,ROUND(ENTRADAS!B37/30,0)))&lt;1,0,INDEX($E$5:$E$28,A28-MIN(12,MAX(0,ROUND(ENTRADAS!B37/30,0))))),0)</f>
        <v/>
      </c>
      <c r="G28" s="20">
        <f>IFERROR(ENTRADAS!B19,0)</f>
        <v/>
      </c>
      <c r="H28" s="20">
        <f>IFERROR(H27+D28-F28-G28,0)</f>
        <v/>
      </c>
    </row>
    <row r="30">
      <c r="A30" s="10" t="inlineStr">
        <is>
          <t>Ponto de equilíbrio (R$ por mês)</t>
        </is>
      </c>
      <c r="B30" s="11">
        <f>IFERROR(IF(ENTRADAS!B33&lt;=0,"sem margem",ENTRADAS!B19/ENTRADAS!B33),"")</f>
        <v/>
      </c>
      <c r="C30" s="12" t="inlineStr">
        <is>
          <t>Faturamento mínimo para não perder dinheiro.</t>
        </is>
      </c>
    </row>
    <row r="31">
      <c r="A31" s="10" t="inlineStr">
        <is>
          <t>Ponto de equilíbrio (vendas por mês)</t>
        </is>
      </c>
      <c r="B31" s="21">
        <f>IFERROR(IF(ENTRADAS!B33&lt;=0,"sem margem",ROUNDUP(ENTRADAS!B19/ENTRADAS!B33/ENTRADAS!B22,0)),"")</f>
        <v/>
      </c>
    </row>
    <row r="32">
      <c r="A32" s="10" t="inlineStr">
        <is>
          <t>Fundo do poço (R$)</t>
        </is>
      </c>
      <c r="B32" s="11">
        <f>IFERROR(MIN($H$5:$H$28),"")</f>
        <v/>
      </c>
      <c r="C32" s="12" t="inlineStr">
        <is>
          <t>O ponto mais baixo da curva nos 24 meses. A curva começa em menos o investimento inicial e não conta o dinheiro que você já tem: por isso este número é o total que o começo pede, e não o que falta.</t>
        </is>
      </c>
    </row>
    <row r="33">
      <c r="A33" s="10" t="inlineStr">
        <is>
          <t>Necessidade de caixa (R$)</t>
        </is>
      </c>
      <c r="B33" s="11">
        <f>IFERROR(MAX(0,-MIN($H$5:$H$28)),"")</f>
        <v/>
      </c>
    </row>
    <row r="34">
      <c r="A34" s="10" t="inlineStr">
        <is>
          <t>Mês em que o caixa fica positivo</t>
        </is>
      </c>
      <c r="B34" s="21">
        <f>IFERROR(IF(MAX($H$5:$H$28)&lt;0,"não fica em 24 meses",MATCH(TRUE,INDEX($H$5:$H$28&gt;=0,0),0)),"")</f>
        <v/>
      </c>
    </row>
    <row r="36">
      <c r="A36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2" customWidth="1" min="3" max="3"/>
    <col width="22" customWidth="1" min="4" max="4"/>
  </cols>
  <sheetData>
    <row r="1">
      <c r="A1" s="1" t="inlineStr">
        <is>
          <t>Os três cenários lado a lado</t>
        </is>
      </c>
    </row>
    <row r="2">
      <c r="A2" s="2" t="inlineStr">
        <is>
          <t>O número que decide se dá para começar é a necessidade de caixa no cenário ruim.</t>
        </is>
      </c>
    </row>
    <row r="4">
      <c r="A4" s="7" t="inlineStr"/>
      <c r="B4" s="7" t="inlineStr">
        <is>
          <t>Ruim</t>
        </is>
      </c>
      <c r="C4" s="7" t="inlineStr">
        <is>
          <t>Base</t>
        </is>
      </c>
      <c r="D4" s="7" t="inlineStr">
        <is>
          <t>Bom</t>
        </is>
      </c>
    </row>
    <row r="5">
      <c r="A5" s="13" t="inlineStr">
        <is>
          <t>Necessidade de caixa (R$)</t>
        </is>
      </c>
      <c r="B5" s="22">
        <f>'PROJEÇÃO RUIM'!B33</f>
        <v/>
      </c>
      <c r="C5" s="22">
        <f>'PROJEÇÃO BASE'!B33</f>
        <v/>
      </c>
      <c r="D5" s="22">
        <f>'PROJEÇÃO BOA'!B33</f>
        <v/>
      </c>
    </row>
    <row r="6">
      <c r="A6" s="13" t="inlineStr">
        <is>
          <t>Fundo do poço (R$)</t>
        </is>
      </c>
      <c r="B6" s="22">
        <f>'PROJEÇÃO RUIM'!B32</f>
        <v/>
      </c>
      <c r="C6" s="22">
        <f>'PROJEÇÃO BASE'!B32</f>
        <v/>
      </c>
      <c r="D6" s="22">
        <f>'PROJEÇÃO BOA'!B32</f>
        <v/>
      </c>
    </row>
    <row r="7">
      <c r="A7" s="13" t="inlineStr">
        <is>
          <t>Mês em que o caixa fica positivo</t>
        </is>
      </c>
      <c r="B7" s="23">
        <f>'PROJEÇÃO RUIM'!B34</f>
        <v/>
      </c>
      <c r="C7" s="23">
        <f>'PROJEÇÃO BASE'!B34</f>
        <v/>
      </c>
      <c r="D7" s="23">
        <f>'PROJEÇÃO BOA'!B34</f>
        <v/>
      </c>
    </row>
    <row r="9">
      <c r="A9" s="10" t="inlineStr">
        <is>
          <t>O que ainda falta juntar (R$)</t>
        </is>
      </c>
      <c r="B9" s="11">
        <f>IFERROR(MAX(0,B5-ENTRADAS!B39),"")</f>
        <v/>
      </c>
      <c r="C9" s="12" t="inlineStr">
        <is>
          <t>Necessidade de caixa do cenário ruim menos o dinheiro que você tem hoje.</t>
        </is>
      </c>
    </row>
    <row r="11">
      <c r="A11" s="17" t="inlineStr">
        <is>
          <t>Vender não é receber. Entre a venda e o dinheiro na conta existe um prazo, e é nele que a empresa nova quebra, mesmo vendendo bem.</t>
        </is>
      </c>
    </row>
    <row r="13">
      <c r="A13" s="17" t="inlineStr">
        <is>
          <t>Se o fundo do poço no cenário ruim for maior do que você consegue juntar, existem quatro saídas honestas: começar menor, adiar o investimento inicial, negociar prazo com fornecedor, ou não começar agora.</t>
        </is>
      </c>
    </row>
    <row r="15">
      <c r="A15" s="17" t="inlineStr">
        <is>
          <t>Nenhum número desta planilha é promessa. Ela organiza a decisão; quem decide é você.</t>
        </is>
      </c>
    </row>
    <row r="17">
      <c r="A17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2026-09-08T17:52:11Z</dcterms:created>
  <dcterms:modified xsi:type="dcterms:W3CDTF">2026-09-08T17:52:11Z</dcterms:modified>
</cp:coreProperties>
</file>